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.0_www\bs-cys\2019-12-02_Draft\"/>
    </mc:Choice>
  </mc:AlternateContent>
  <bookViews>
    <workbookView xWindow="3720" yWindow="0" windowWidth="20475" windowHeight="6210" tabRatio="742"/>
  </bookViews>
  <sheets>
    <sheet name="Table 1-A UG Enrollment" sheetId="13" r:id="rId1"/>
    <sheet name="Table 2 Budget" sheetId="9" r:id="rId2"/>
    <sheet name="Table 3 Reallocation" sheetId="11" r:id="rId3"/>
    <sheet name="Table 4 Faculty" sheetId="14" r:id="rId4"/>
    <sheet name="Incremental Expenses With Crses" sheetId="16" r:id="rId5"/>
  </sheets>
  <definedNames>
    <definedName name="_xlnm.Print_Area" localSheetId="4">'Incremental Expenses With Crses'!$A$1:$L$58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6" l="1"/>
  <c r="K6" i="13"/>
  <c r="K7" i="13"/>
  <c r="K8" i="13"/>
  <c r="K9" i="13"/>
  <c r="K10" i="13"/>
  <c r="K5" i="13"/>
  <c r="I6" i="13"/>
  <c r="I7" i="13"/>
  <c r="I8" i="13"/>
  <c r="I9" i="13"/>
  <c r="I10" i="13"/>
  <c r="I5" i="13"/>
  <c r="G6" i="13"/>
  <c r="G7" i="13"/>
  <c r="G8" i="13"/>
  <c r="G9" i="13"/>
  <c r="G10" i="13"/>
  <c r="G5" i="13"/>
  <c r="E6" i="13"/>
  <c r="E7" i="13"/>
  <c r="E8" i="13"/>
  <c r="E9" i="13"/>
  <c r="E10" i="13"/>
  <c r="E5" i="13"/>
  <c r="C5" i="13"/>
  <c r="C6" i="13"/>
  <c r="C7" i="13"/>
  <c r="C8" i="13"/>
  <c r="C9" i="13"/>
  <c r="C10" i="13"/>
  <c r="J45" i="16" l="1"/>
  <c r="I45" i="16"/>
  <c r="H45" i="16"/>
  <c r="G45" i="16"/>
  <c r="K45" i="16"/>
  <c r="J12" i="9" l="1"/>
  <c r="B12" i="9"/>
  <c r="K36" i="16"/>
  <c r="K38" i="16" s="1"/>
  <c r="I42" i="14"/>
  <c r="H36" i="16" l="1"/>
  <c r="H38" i="16" s="1"/>
  <c r="K26" i="14"/>
  <c r="M26" i="14" s="1"/>
  <c r="G26" i="14"/>
  <c r="I26" i="14" s="1"/>
  <c r="K24" i="14"/>
  <c r="M24" i="14" s="1"/>
  <c r="G24" i="14"/>
  <c r="I24" i="14" s="1"/>
  <c r="K22" i="14"/>
  <c r="M22" i="14" s="1"/>
  <c r="G22" i="14"/>
  <c r="I22" i="14" s="1"/>
  <c r="K20" i="14"/>
  <c r="M20" i="14" s="1"/>
  <c r="G20" i="14"/>
  <c r="I20" i="14" s="1"/>
  <c r="K18" i="14"/>
  <c r="M18" i="14" s="1"/>
  <c r="G18" i="14"/>
  <c r="I18" i="14" s="1"/>
  <c r="K28" i="14"/>
  <c r="M28" i="14" s="1"/>
  <c r="G28" i="14"/>
  <c r="I28" i="14" s="1"/>
  <c r="K16" i="14"/>
  <c r="M16" i="14" s="1"/>
  <c r="G16" i="14"/>
  <c r="I16" i="14" s="1"/>
  <c r="K40" i="14"/>
  <c r="M40" i="14" s="1"/>
  <c r="G40" i="14"/>
  <c r="I40" i="14" s="1"/>
  <c r="K38" i="14"/>
  <c r="M38" i="14" s="1"/>
  <c r="G38" i="14"/>
  <c r="I38" i="14" s="1"/>
  <c r="K36" i="14"/>
  <c r="M36" i="14" s="1"/>
  <c r="G36" i="14"/>
  <c r="I36" i="14" s="1"/>
  <c r="K34" i="14"/>
  <c r="M34" i="14" s="1"/>
  <c r="G34" i="14"/>
  <c r="I34" i="14" s="1"/>
  <c r="K32" i="14"/>
  <c r="M32" i="14" s="1"/>
  <c r="G32" i="14"/>
  <c r="I32" i="14" s="1"/>
  <c r="F12" i="16" l="1"/>
  <c r="E12" i="16"/>
  <c r="C12" i="16"/>
  <c r="F15" i="9" l="1"/>
  <c r="N15" i="9"/>
  <c r="J8" i="9" l="1"/>
  <c r="B8" i="9"/>
  <c r="K42" i="14"/>
  <c r="M42" i="14" s="1"/>
  <c r="K30" i="14"/>
  <c r="M30" i="14" s="1"/>
  <c r="G30" i="14"/>
  <c r="I30" i="14" s="1"/>
  <c r="K14" i="14"/>
  <c r="M14" i="14" s="1"/>
  <c r="G14" i="14"/>
  <c r="I14" i="14" s="1"/>
  <c r="K12" i="14"/>
  <c r="M12" i="14" s="1"/>
  <c r="G12" i="14"/>
  <c r="I12" i="14" s="1"/>
  <c r="C11" i="13"/>
  <c r="K42" i="16"/>
  <c r="J42" i="16"/>
  <c r="I42" i="16"/>
  <c r="H42" i="16"/>
  <c r="G42" i="16"/>
  <c r="K41" i="16"/>
  <c r="J41" i="16"/>
  <c r="I41" i="16"/>
  <c r="H41" i="16"/>
  <c r="G41" i="16"/>
  <c r="G49" i="16"/>
  <c r="K50" i="16"/>
  <c r="J50" i="16"/>
  <c r="I50" i="16"/>
  <c r="H50" i="16"/>
  <c r="K49" i="16"/>
  <c r="J49" i="16"/>
  <c r="I49" i="16"/>
  <c r="H49" i="16"/>
  <c r="G50" i="16"/>
  <c r="K40" i="16"/>
  <c r="J40" i="16"/>
  <c r="I40" i="16"/>
  <c r="H40" i="16"/>
  <c r="G40" i="16"/>
  <c r="K48" i="16"/>
  <c r="J48" i="16"/>
  <c r="I48" i="16"/>
  <c r="H48" i="16"/>
  <c r="J36" i="16"/>
  <c r="J38" i="16" s="1"/>
  <c r="I36" i="16"/>
  <c r="I38" i="16" s="1"/>
  <c r="G48" i="16"/>
  <c r="G36" i="16"/>
  <c r="G38" i="16" s="1"/>
  <c r="H51" i="16" l="1"/>
  <c r="J43" i="16"/>
  <c r="K51" i="16"/>
  <c r="J9" i="9" s="1"/>
  <c r="G51" i="16"/>
  <c r="B9" i="9" s="1"/>
  <c r="G43" i="16"/>
  <c r="B7" i="9" s="1"/>
  <c r="K43" i="16"/>
  <c r="I51" i="16"/>
  <c r="H43" i="16"/>
  <c r="J51" i="16"/>
  <c r="I43" i="16"/>
  <c r="K22" i="9"/>
  <c r="G56" i="16"/>
  <c r="J6" i="9"/>
  <c r="B6" i="9"/>
  <c r="K55" i="16" l="1"/>
  <c r="J7" i="9"/>
  <c r="P7" i="9" s="1"/>
  <c r="J55" i="16"/>
  <c r="H55" i="16"/>
  <c r="I55" i="16"/>
  <c r="B15" i="9"/>
  <c r="C4" i="11" s="1"/>
  <c r="D4" i="11" s="1"/>
  <c r="D19" i="11" s="1"/>
  <c r="G55" i="16"/>
  <c r="G57" i="16" s="1"/>
  <c r="P6" i="9"/>
  <c r="G11" i="13"/>
  <c r="E11" i="13"/>
  <c r="P14" i="9"/>
  <c r="P13" i="9"/>
  <c r="P12" i="9"/>
  <c r="P11" i="9"/>
  <c r="P10" i="9"/>
  <c r="P9" i="9"/>
  <c r="P8" i="9"/>
  <c r="O15" i="9"/>
  <c r="H15" i="9"/>
  <c r="I14" i="9"/>
  <c r="I13" i="9"/>
  <c r="I12" i="9"/>
  <c r="I11" i="9"/>
  <c r="I10" i="9"/>
  <c r="I9" i="9"/>
  <c r="I8" i="9"/>
  <c r="I7" i="9"/>
  <c r="J11" i="13"/>
  <c r="I11" i="13"/>
  <c r="K4" i="14"/>
  <c r="M4" i="14" s="1"/>
  <c r="K6" i="14"/>
  <c r="M6" i="14" s="1"/>
  <c r="K8" i="14"/>
  <c r="M8" i="14" s="1"/>
  <c r="K10" i="14"/>
  <c r="M10" i="14" s="1"/>
  <c r="G4" i="14"/>
  <c r="I4" i="14" s="1"/>
  <c r="G6" i="14"/>
  <c r="I6" i="14" s="1"/>
  <c r="G8" i="14"/>
  <c r="I8" i="14" s="1"/>
  <c r="G10" i="14"/>
  <c r="I10" i="14" s="1"/>
  <c r="B11" i="13"/>
  <c r="D11" i="13"/>
  <c r="F11" i="13"/>
  <c r="H11" i="13"/>
  <c r="K11" i="13"/>
  <c r="K15" i="9"/>
  <c r="L15" i="9"/>
  <c r="M15" i="9"/>
  <c r="C15" i="9"/>
  <c r="D15" i="9"/>
  <c r="E15" i="9"/>
  <c r="G15" i="9"/>
  <c r="B19" i="11"/>
  <c r="M22" i="9" l="1"/>
  <c r="K56" i="16"/>
  <c r="K57" i="16" s="1"/>
  <c r="M48" i="14"/>
  <c r="I48" i="14"/>
  <c r="I6" i="9"/>
  <c r="I15" i="9" s="1"/>
  <c r="C19" i="11"/>
  <c r="K21" i="9"/>
  <c r="K23" i="9" s="1"/>
  <c r="J15" i="9"/>
  <c r="M21" i="9" s="1"/>
  <c r="M23" i="9" s="1"/>
  <c r="P15" i="9"/>
  <c r="M44" i="14"/>
  <c r="I44" i="14"/>
  <c r="M50" i="14" l="1"/>
  <c r="M53" i="14" s="1"/>
  <c r="D21" i="9" s="1"/>
  <c r="I50" i="14"/>
  <c r="I53" i="14" s="1"/>
  <c r="C21" i="9" s="1"/>
</calcChain>
</file>

<file path=xl/sharedStrings.xml><?xml version="1.0" encoding="utf-8"?>
<sst xmlns="http://schemas.openxmlformats.org/spreadsheetml/2006/main" count="323" uniqueCount="199">
  <si>
    <t>HC</t>
  </si>
  <si>
    <t>FTE</t>
  </si>
  <si>
    <t>Year 1</t>
  </si>
  <si>
    <t>Year 2</t>
  </si>
  <si>
    <t>Year 5</t>
  </si>
  <si>
    <t>Year 4</t>
  </si>
  <si>
    <t>Year 3</t>
  </si>
  <si>
    <t>Code</t>
  </si>
  <si>
    <t>Rank</t>
  </si>
  <si>
    <t>Contract Status</t>
  </si>
  <si>
    <t>Mos. Contract Year 1</t>
  </si>
  <si>
    <t>FTE
Year 1</t>
  </si>
  <si>
    <t>% Effort for Prg. Year 1</t>
  </si>
  <si>
    <t>PY
Year 1</t>
  </si>
  <si>
    <t>Mos. Contract Year 5</t>
  </si>
  <si>
    <t>FTE
Year 5</t>
  </si>
  <si>
    <t>% Effort for Prg. Year 5</t>
  </si>
  <si>
    <t>PY
Year 5</t>
  </si>
  <si>
    <t>A</t>
  </si>
  <si>
    <t>Tenure</t>
  </si>
  <si>
    <t>C</t>
  </si>
  <si>
    <t>Total Person-Years (PY)</t>
  </si>
  <si>
    <t xml:space="preserve"> PY Workload by Budget Classsification</t>
  </si>
  <si>
    <t xml:space="preserve">B </t>
  </si>
  <si>
    <t>D</t>
  </si>
  <si>
    <t>E</t>
  </si>
  <si>
    <t>Faculty Code</t>
  </si>
  <si>
    <t>Faculty</t>
  </si>
  <si>
    <t>Faculty Name or "New Hire"
Highest Degree Held 
Academic Discipline or Speciality</t>
  </si>
  <si>
    <t xml:space="preserve">Overall Totals for </t>
  </si>
  <si>
    <t xml:space="preserve"> Initial Date for Participation in Program</t>
  </si>
  <si>
    <t>Faculty Salaries and Benefits</t>
  </si>
  <si>
    <t>A &amp; P Salaries and Benefits</t>
  </si>
  <si>
    <t>USPS Salaries and Benefits</t>
  </si>
  <si>
    <t>Expenses</t>
  </si>
  <si>
    <t>Operating Capital Outlay</t>
  </si>
  <si>
    <t>Special Categories</t>
  </si>
  <si>
    <t>Contracts/Grants</t>
  </si>
  <si>
    <t>Upper-level students who are transferring from other majors within the university**</t>
  </si>
  <si>
    <t>Transfers from out of state colleges and universities***</t>
  </si>
  <si>
    <t>Students who initially entered the university as FTIC students and who are progressing from the lower to the upper level***</t>
  </si>
  <si>
    <t>Other (Explain)***</t>
  </si>
  <si>
    <t xml:space="preserve">*** Do not include individuals counted in any PRIOR CATEGORY in a given COLUMN. </t>
  </si>
  <si>
    <t>Total Costs</t>
  </si>
  <si>
    <t xml:space="preserve">Year 5 </t>
  </si>
  <si>
    <t>Base before reallocation</t>
  </si>
  <si>
    <t>Base after reallocation</t>
  </si>
  <si>
    <t>Totals</t>
  </si>
  <si>
    <t>Source of Students
(Non-duplicated headcount in any given year)*</t>
  </si>
  <si>
    <t>New faculty to be hired on a vacant line</t>
  </si>
  <si>
    <t>New faculty to be hired on a new line</t>
  </si>
  <si>
    <t>Existing faculty hired on contracts/grants</t>
  </si>
  <si>
    <t>New faculty to be hired on contracts/grants</t>
  </si>
  <si>
    <t>New Non-Recurring (E&amp;G)</t>
  </si>
  <si>
    <t>Funding Source</t>
  </si>
  <si>
    <t>Other*** (E&amp;G)</t>
  </si>
  <si>
    <t>Source of Funding</t>
  </si>
  <si>
    <t>Contracts &amp; Grants (C&amp;G)</t>
  </si>
  <si>
    <t>Continuing Base** (E&amp;G)</t>
  </si>
  <si>
    <t>Program and/or E&amp;G account from which current funds will be reallocated during Year 1</t>
  </si>
  <si>
    <t>Total E&amp;G Funding</t>
  </si>
  <si>
    <t>Current Education &amp; General Revenue</t>
  </si>
  <si>
    <t>Library</t>
  </si>
  <si>
    <t>E&amp;G Cost per FTE</t>
  </si>
  <si>
    <t>Reallocated Base* (E&amp;G)</t>
  </si>
  <si>
    <t>Instruction &amp; Research Costs
(non-cumulative)</t>
  </si>
  <si>
    <t>Annual Student FTE</t>
  </si>
  <si>
    <t>**Includes recurring E&amp;G funded costs ("reallocated base," "enrollment growth," and "other new recurring") from Years 1-4 that continue into Year 5.</t>
  </si>
  <si>
    <t>***Identify if non-recurring.</t>
  </si>
  <si>
    <t>Amount to be reallocated</t>
  </si>
  <si>
    <t>Calculated Cost per Student FTE</t>
  </si>
  <si>
    <t>Faculty and Staff Summary</t>
  </si>
  <si>
    <t>Transfers to the upper level from other Florida colleges and universities***</t>
  </si>
  <si>
    <t>Assistantships &amp; Fellowships</t>
  </si>
  <si>
    <t>*Identify reallocation sources in Table 3.</t>
  </si>
  <si>
    <t xml:space="preserve">Totals </t>
  </si>
  <si>
    <t>APPENDIX A</t>
  </si>
  <si>
    <t>Subtotal E&amp;G, Auxiliary, and C&amp;G</t>
  </si>
  <si>
    <t xml:space="preserve">* If not reallocating funds, please submit a zeroed Table 3 </t>
  </si>
  <si>
    <t xml:space="preserve">Total Positions </t>
  </si>
  <si>
    <t xml:space="preserve">   Faculty (person-years)</t>
  </si>
  <si>
    <t xml:space="preserve">   A &amp; P (FTE)</t>
  </si>
  <si>
    <t xml:space="preserve">   USPS (FTE)</t>
  </si>
  <si>
    <t>Other Personal Services</t>
  </si>
  <si>
    <t>Existing faculty on a regular line</t>
  </si>
  <si>
    <t>TABLE 4 (DRAFT)
ANTICIPATED FACULTY PARTICIPATION</t>
  </si>
  <si>
    <t>TABLE 3 (DRAFT)
ANTICIPATED REALLOCATION OF EDUCATION &amp; GENERAL FUNDS*</t>
  </si>
  <si>
    <t>TABLE 1-A (DRAFT)
PROJECTED HEADCOUNT FROM POTENTIAL SOURCES
(Baccalaureate Degree Program)</t>
  </si>
  <si>
    <t>*   List projected annual headcount of students enrolled in the degree program. List projected yearly cumulative ENROLLMENTS instead of admissions.</t>
  </si>
  <si>
    <t>TABLE 2
PROJECTED COSTS AND FUNDING SOURCES</t>
  </si>
  <si>
    <t>Florida College System transfers to the upper level***</t>
  </si>
  <si>
    <t>Credits</t>
  </si>
  <si>
    <t>Equivalent faculty lines - Instructor __  Asst Prof ____</t>
  </si>
  <si>
    <t>Instructor Load = 4/semester</t>
  </si>
  <si>
    <t>Assist Prof Load = 2/semester</t>
  </si>
  <si>
    <t>Adjunct sections</t>
  </si>
  <si>
    <t>$$</t>
  </si>
  <si>
    <t>100K/per + benefits</t>
  </si>
  <si>
    <t>ADD YR 5/SEMESTER</t>
  </si>
  <si>
    <t>add some adjuncts</t>
  </si>
  <si>
    <t>adjuncts</t>
  </si>
  <si>
    <t>Cost with Benefits</t>
  </si>
  <si>
    <t>instructor (</t>
  </si>
  <si>
    <t>total faculty and benefits</t>
  </si>
  <si>
    <t>year 1</t>
  </si>
  <si>
    <t>year 2</t>
  </si>
  <si>
    <t>year 3</t>
  </si>
  <si>
    <t>year 4</t>
  </si>
  <si>
    <t>year 5</t>
  </si>
  <si>
    <t>advisors</t>
  </si>
  <si>
    <t>Learning Assistants (two terms plus 50% summer)</t>
  </si>
  <si>
    <t>Undergraduate Graders (same)</t>
  </si>
  <si>
    <t>Learning Asst</t>
  </si>
  <si>
    <t>Undergrad graders</t>
  </si>
  <si>
    <t>Secretary</t>
  </si>
  <si>
    <t>Tech support staff</t>
  </si>
  <si>
    <t>STEM/Internship Coordinator</t>
  </si>
  <si>
    <t>BOTTOM LINE</t>
  </si>
  <si>
    <t>total OPS</t>
  </si>
  <si>
    <t>Cost/FTE</t>
  </si>
  <si>
    <t>Fall 2020</t>
  </si>
  <si>
    <t>Fall 2019</t>
  </si>
  <si>
    <t>Fall 2021</t>
  </si>
  <si>
    <t>Instructor</t>
  </si>
  <si>
    <t>Non-tenure</t>
  </si>
  <si>
    <t>Advisor</t>
  </si>
  <si>
    <t>total Admin</t>
  </si>
  <si>
    <t>New Recurring (E&amp;G)</t>
  </si>
  <si>
    <t xml:space="preserve">Philan-trophy End. </t>
  </si>
  <si>
    <t>Enterprise Auxiliary Funds</t>
  </si>
  <si>
    <t>Enroll-ment Growth (E&amp;G)</t>
  </si>
  <si>
    <t>New Enroll-ment Growth (E&amp;G)</t>
  </si>
  <si>
    <t>IDS 4918</t>
  </si>
  <si>
    <t>adjuncts (three terms, to handle some subfields)</t>
  </si>
  <si>
    <r>
      <t xml:space="preserve">**  If numbers appear in this category, they should go DOWN in later years. </t>
    </r>
    <r>
      <rPr>
        <sz val="10"/>
        <color rgb="FFFF0000"/>
        <rFont val="Book Antiqua"/>
        <family val="1"/>
      </rPr>
      <t>Note students in this category transferring from "Exploratory Engineering"</t>
    </r>
  </si>
  <si>
    <t xml:space="preserve">Additional sections </t>
  </si>
  <si>
    <t>needed to accommodate</t>
  </si>
  <si>
    <t>this major</t>
  </si>
  <si>
    <t>YR 1 SEMESTER</t>
  </si>
  <si>
    <t>Mechanical Engineering</t>
  </si>
  <si>
    <t>fall 2020</t>
  </si>
  <si>
    <t>fall 2021</t>
  </si>
  <si>
    <t>fall 2022</t>
  </si>
  <si>
    <t>fall 2023</t>
  </si>
  <si>
    <t>Fall 2022</t>
  </si>
  <si>
    <t>Fall 2023</t>
  </si>
  <si>
    <t>Assistant</t>
  </si>
  <si>
    <t>Professor</t>
  </si>
  <si>
    <t>track</t>
  </si>
  <si>
    <t>Computer Science</t>
  </si>
  <si>
    <t>Herman Watson, PhD</t>
  </si>
  <si>
    <t>Associate</t>
  </si>
  <si>
    <t>Tenured</t>
  </si>
  <si>
    <t>Walter Tang, PhD</t>
  </si>
  <si>
    <t>Antonio Bajuelos, PhD</t>
  </si>
  <si>
    <t>Ibrahim Tansel, PhD</t>
  </si>
  <si>
    <t>Patricia McDermott-Wells, PhD</t>
  </si>
  <si>
    <t>Khokiat Kengskool, PhD</t>
  </si>
  <si>
    <t>Cora Martinez, PhD</t>
  </si>
  <si>
    <t>Mubarak Mujawar, PhD</t>
  </si>
  <si>
    <t>Alexandra Coso Strong, PhD</t>
  </si>
  <si>
    <t>Norman Munroe, PhD</t>
  </si>
  <si>
    <t>Ju Sun, PhD</t>
  </si>
  <si>
    <t>Carmen Muller Karger, PhD</t>
  </si>
  <si>
    <t>Carmen Schenck, PhD</t>
  </si>
  <si>
    <t>Caryl Rahn, MS</t>
  </si>
  <si>
    <t>Atousa Tehrani, PhD</t>
  </si>
  <si>
    <t>Alexander Perez Pons, PhD</t>
  </si>
  <si>
    <t>Masoud Sadjadi, PhD</t>
  </si>
  <si>
    <t>Michael Christie, PhD</t>
  </si>
  <si>
    <t>ACTUAL FRACTIONAL INSTRUCTOR COST</t>
  </si>
  <si>
    <t>$3600/per + 4%</t>
  </si>
  <si>
    <t>fall 2024</t>
  </si>
  <si>
    <t>CGS 3095</t>
  </si>
  <si>
    <t xml:space="preserve">Technology in the Global Arena – GL </t>
  </si>
  <si>
    <t>COP 3804</t>
  </si>
  <si>
    <t>Intermediate Java</t>
  </si>
  <si>
    <t>CGS 3767</t>
  </si>
  <si>
    <t>Computer Operating Systems</t>
  </si>
  <si>
    <t>CGS 4285</t>
  </si>
  <si>
    <t>Applied Computer Networking</t>
  </si>
  <si>
    <t>COP 4703</t>
  </si>
  <si>
    <t>Information Storage and Retrieval</t>
  </si>
  <si>
    <t>CEN 3721</t>
  </si>
  <si>
    <t>Human Computer Interaction</t>
  </si>
  <si>
    <t>CNT 4403</t>
  </si>
  <si>
    <t>Computing and Network Security</t>
  </si>
  <si>
    <t>CNT 4182</t>
  </si>
  <si>
    <t>Mobile and IoT Security</t>
  </si>
  <si>
    <t>CIS 4365</t>
  </si>
  <si>
    <t>Enterprise Security</t>
  </si>
  <si>
    <t>Capstone VIP Project</t>
  </si>
  <si>
    <t>add 1 instructor yr 2 and 4</t>
  </si>
  <si>
    <t>60K/per + benefits</t>
  </si>
  <si>
    <t>SCIS instructor (plus summer)</t>
  </si>
  <si>
    <t>School of Computing &amp; Information Sciences</t>
  </si>
  <si>
    <t>Compuer Science</t>
  </si>
  <si>
    <t>New Hire, MS</t>
  </si>
  <si>
    <t>Compuer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</si>
</sst>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  <numFmt numFmtId="167" formatCode="_(&quot;$&quot;* #,##0.00000_);_(&quot;$&quot;* \(#,##0.00000\);_(&quot;$&quot;* &quot;-&quot;??_);_(@_)"/>
  </numFmts>
  <fonts count="20" x14ac:knownFonts="1">
    <font>
      <sz val="10"/>
      <name val="Times New Roman"/>
      <family val="1"/>
    </font>
    <font>
      <sz val="8"/>
      <name val="Times New Roman"/>
      <family val="1"/>
    </font>
    <font>
      <b/>
      <sz val="10"/>
      <name val="Book Antiqua"/>
      <family val="1"/>
    </font>
    <font>
      <sz val="10"/>
      <name val="Book Antiqua"/>
      <family val="1"/>
    </font>
    <font>
      <b/>
      <sz val="11"/>
      <name val="Book Antiqua"/>
      <family val="1"/>
    </font>
    <font>
      <sz val="10"/>
      <color indexed="12"/>
      <name val="Book Antiqua"/>
      <family val="1"/>
    </font>
    <font>
      <b/>
      <sz val="14"/>
      <name val="Book Antiqua"/>
      <family val="1"/>
    </font>
    <font>
      <b/>
      <sz val="8"/>
      <name val="Book Antiqua"/>
      <family val="1"/>
    </font>
    <font>
      <sz val="8"/>
      <name val="Book Antiqua"/>
      <family val="1"/>
    </font>
    <font>
      <sz val="9"/>
      <name val="Book Antiqua"/>
      <family val="1"/>
    </font>
    <font>
      <b/>
      <sz val="9"/>
      <name val="Book Antiqua"/>
      <family val="1"/>
    </font>
    <font>
      <sz val="9"/>
      <color indexed="12"/>
      <name val="Book Antiqua"/>
      <family val="1"/>
    </font>
    <font>
      <sz val="9"/>
      <name val="Arial"/>
      <family val="2"/>
    </font>
    <font>
      <sz val="10"/>
      <name val="Times New Roman"/>
      <family val="1"/>
    </font>
    <font>
      <b/>
      <u/>
      <sz val="10"/>
      <name val="Times New Roman"/>
      <family val="1"/>
    </font>
    <font>
      <sz val="10"/>
      <color rgb="FFFF0000"/>
      <name val="Book Antiqua"/>
      <family val="1"/>
    </font>
    <font>
      <sz val="10"/>
      <color rgb="FF000000"/>
      <name val="Segoe UI"/>
      <family val="2"/>
    </font>
    <font>
      <sz val="9"/>
      <color rgb="FF000000"/>
      <name val="Arial"/>
      <family val="2"/>
    </font>
    <font>
      <sz val="10"/>
      <color rgb="FFFF0000"/>
      <name val="Times New Roman"/>
      <family val="1"/>
    </font>
    <font>
      <sz val="10"/>
      <color rgb="FF000000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25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/>
    <xf numFmtId="0" fontId="9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3" fontId="11" fillId="0" borderId="20" xfId="0" applyNumberFormat="1" applyFont="1" applyBorder="1" applyAlignment="1">
      <alignment horizontal="center" vertical="center" wrapText="1"/>
    </xf>
    <xf numFmtId="3" fontId="11" fillId="0" borderId="2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11" fillId="0" borderId="22" xfId="0" applyNumberFormat="1" applyFont="1" applyBorder="1" applyAlignment="1">
      <alignment horizontal="center" vertical="center" wrapText="1"/>
    </xf>
    <xf numFmtId="3" fontId="11" fillId="0" borderId="23" xfId="0" applyNumberFormat="1" applyFont="1" applyBorder="1" applyAlignment="1">
      <alignment horizontal="center" vertical="center" wrapText="1"/>
    </xf>
    <xf numFmtId="3" fontId="11" fillId="0" borderId="24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3" fontId="11" fillId="0" borderId="26" xfId="0" applyNumberFormat="1" applyFont="1" applyBorder="1" applyAlignment="1">
      <alignment horizontal="center" vertical="center" wrapText="1"/>
    </xf>
    <xf numFmtId="3" fontId="11" fillId="0" borderId="27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3" fontId="11" fillId="0" borderId="29" xfId="0" applyNumberFormat="1" applyFont="1" applyBorder="1" applyAlignment="1">
      <alignment horizontal="center" vertical="center" wrapText="1"/>
    </xf>
    <xf numFmtId="3" fontId="11" fillId="0" borderId="30" xfId="0" applyNumberFormat="1" applyFont="1" applyBorder="1" applyAlignment="1">
      <alignment horizontal="center" vertical="center" wrapText="1"/>
    </xf>
    <xf numFmtId="3" fontId="11" fillId="0" borderId="31" xfId="0" applyNumberFormat="1" applyFont="1" applyBorder="1" applyAlignment="1">
      <alignment horizontal="center" vertical="center" wrapText="1"/>
    </xf>
    <xf numFmtId="164" fontId="10" fillId="0" borderId="32" xfId="0" applyNumberFormat="1" applyFont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164" fontId="10" fillId="0" borderId="33" xfId="0" applyNumberFormat="1" applyFont="1" applyBorder="1" applyAlignment="1">
      <alignment horizontal="center" vertical="center" wrapText="1"/>
    </xf>
    <xf numFmtId="164" fontId="10" fillId="0" borderId="34" xfId="0" applyNumberFormat="1" applyFont="1" applyBorder="1" applyAlignment="1">
      <alignment horizontal="center" vertical="center" wrapText="1"/>
    </xf>
    <xf numFmtId="164" fontId="10" fillId="0" borderId="35" xfId="0" applyNumberFormat="1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wrapText="1"/>
    </xf>
    <xf numFmtId="0" fontId="5" fillId="0" borderId="3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2" fillId="0" borderId="27" xfId="0" applyNumberFormat="1" applyFont="1" applyBorder="1" applyAlignment="1">
      <alignment horizontal="center" wrapText="1"/>
    </xf>
    <xf numFmtId="0" fontId="3" fillId="0" borderId="36" xfId="0" applyFont="1" applyBorder="1" applyAlignment="1">
      <alignment wrapText="1"/>
    </xf>
    <xf numFmtId="3" fontId="5" fillId="0" borderId="36" xfId="0" applyNumberFormat="1" applyFont="1" applyBorder="1" applyAlignment="1">
      <alignment horizontal="center" wrapText="1"/>
    </xf>
    <xf numFmtId="3" fontId="5" fillId="0" borderId="41" xfId="0" applyNumberFormat="1" applyFont="1" applyBorder="1" applyAlignment="1">
      <alignment horizontal="center" wrapText="1"/>
    </xf>
    <xf numFmtId="164" fontId="5" fillId="0" borderId="24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center" wrapText="1"/>
    </xf>
    <xf numFmtId="3" fontId="3" fillId="0" borderId="41" xfId="0" applyNumberFormat="1" applyFont="1" applyBorder="1" applyAlignment="1">
      <alignment horizontal="center" wrapText="1"/>
    </xf>
    <xf numFmtId="164" fontId="3" fillId="0" borderId="24" xfId="0" applyNumberFormat="1" applyFont="1" applyBorder="1" applyAlignment="1">
      <alignment horizontal="center" wrapText="1"/>
    </xf>
    <xf numFmtId="0" fontId="3" fillId="0" borderId="42" xfId="0" applyFont="1" applyBorder="1" applyAlignment="1">
      <alignment wrapText="1"/>
    </xf>
    <xf numFmtId="3" fontId="3" fillId="0" borderId="42" xfId="0" applyNumberFormat="1" applyFont="1" applyBorder="1" applyAlignment="1">
      <alignment horizontal="center" wrapText="1"/>
    </xf>
    <xf numFmtId="3" fontId="3" fillId="0" borderId="43" xfId="0" applyNumberFormat="1" applyFont="1" applyBorder="1" applyAlignment="1">
      <alignment horizontal="center" wrapText="1"/>
    </xf>
    <xf numFmtId="164" fontId="3" fillId="0" borderId="44" xfId="0" applyNumberFormat="1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164" fontId="3" fillId="0" borderId="45" xfId="0" applyNumberFormat="1" applyFont="1" applyBorder="1" applyAlignment="1">
      <alignment horizontal="center" wrapText="1"/>
    </xf>
    <xf numFmtId="164" fontId="3" fillId="0" borderId="46" xfId="0" applyNumberFormat="1" applyFont="1" applyBorder="1" applyAlignment="1">
      <alignment horizontal="center" wrapText="1"/>
    </xf>
    <xf numFmtId="164" fontId="2" fillId="0" borderId="47" xfId="0" applyNumberFormat="1" applyFont="1" applyBorder="1" applyAlignment="1">
      <alignment horizontal="center" wrapText="1"/>
    </xf>
    <xf numFmtId="0" fontId="8" fillId="0" borderId="0" xfId="0" applyFont="1"/>
    <xf numFmtId="0" fontId="7" fillId="0" borderId="38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" fontId="7" fillId="0" borderId="48" xfId="0" applyNumberFormat="1" applyFont="1" applyBorder="1" applyAlignment="1">
      <alignment horizontal="center" wrapText="1"/>
    </xf>
    <xf numFmtId="0" fontId="8" fillId="0" borderId="0" xfId="0" applyFont="1" applyAlignment="1"/>
    <xf numFmtId="0" fontId="9" fillId="0" borderId="49" xfId="0" applyFont="1" applyBorder="1" applyAlignment="1">
      <alignment horizontal="center" wrapText="1"/>
    </xf>
    <xf numFmtId="0" fontId="9" fillId="0" borderId="50" xfId="0" applyFont="1" applyBorder="1" applyAlignment="1">
      <alignment wrapText="1"/>
    </xf>
    <xf numFmtId="0" fontId="9" fillId="0" borderId="5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1" fontId="11" fillId="0" borderId="50" xfId="0" applyNumberFormat="1" applyFont="1" applyBorder="1" applyAlignment="1">
      <alignment horizontal="center" wrapText="1"/>
    </xf>
    <xf numFmtId="2" fontId="9" fillId="0" borderId="49" xfId="0" applyNumberFormat="1" applyFont="1" applyBorder="1" applyAlignment="1">
      <alignment horizontal="center" wrapText="1"/>
    </xf>
    <xf numFmtId="2" fontId="11" fillId="0" borderId="50" xfId="0" applyNumberFormat="1" applyFont="1" applyBorder="1" applyAlignment="1">
      <alignment horizontal="center" wrapText="1"/>
    </xf>
    <xf numFmtId="2" fontId="9" fillId="0" borderId="11" xfId="0" applyNumberFormat="1" applyFont="1" applyBorder="1" applyAlignment="1">
      <alignment horizontal="center" wrapText="1"/>
    </xf>
    <xf numFmtId="2" fontId="9" fillId="0" borderId="49" xfId="0" applyNumberFormat="1" applyFont="1" applyBorder="1" applyAlignment="1">
      <alignment horizontal="right" wrapText="1"/>
    </xf>
    <xf numFmtId="0" fontId="9" fillId="0" borderId="37" xfId="0" applyFont="1" applyBorder="1" applyAlignment="1">
      <alignment horizontal="center" wrapText="1"/>
    </xf>
    <xf numFmtId="0" fontId="9" fillId="0" borderId="27" xfId="0" applyFont="1" applyBorder="1" applyAlignment="1">
      <alignment wrapText="1"/>
    </xf>
    <xf numFmtId="0" fontId="9" fillId="0" borderId="27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1" fontId="9" fillId="0" borderId="27" xfId="0" applyNumberFormat="1" applyFont="1" applyBorder="1" applyAlignment="1">
      <alignment horizontal="center" wrapText="1"/>
    </xf>
    <xf numFmtId="2" fontId="9" fillId="0" borderId="37" xfId="0" applyNumberFormat="1" applyFont="1" applyBorder="1" applyAlignment="1">
      <alignment horizontal="center" wrapText="1"/>
    </xf>
    <xf numFmtId="2" fontId="9" fillId="0" borderId="27" xfId="0" applyNumberFormat="1" applyFont="1" applyBorder="1" applyAlignment="1">
      <alignment horizontal="center" wrapText="1"/>
    </xf>
    <xf numFmtId="0" fontId="9" fillId="0" borderId="50" xfId="0" applyFont="1" applyBorder="1" applyAlignment="1"/>
    <xf numFmtId="2" fontId="9" fillId="0" borderId="37" xfId="0" applyNumberFormat="1" applyFont="1" applyBorder="1" applyAlignment="1">
      <alignment horizontal="right" wrapText="1"/>
    </xf>
    <xf numFmtId="2" fontId="9" fillId="0" borderId="49" xfId="0" applyNumberFormat="1" applyFont="1" applyBorder="1" applyAlignment="1"/>
    <xf numFmtId="1" fontId="11" fillId="0" borderId="44" xfId="0" applyNumberFormat="1" applyFont="1" applyBorder="1" applyAlignment="1">
      <alignment horizontal="center" wrapText="1"/>
    </xf>
    <xf numFmtId="2" fontId="9" fillId="0" borderId="42" xfId="0" applyNumberFormat="1" applyFont="1" applyBorder="1" applyAlignment="1">
      <alignment horizontal="center" wrapText="1"/>
    </xf>
    <xf numFmtId="2" fontId="9" fillId="0" borderId="6" xfId="0" applyNumberFormat="1" applyFont="1" applyBorder="1" applyAlignment="1">
      <alignment horizontal="center" wrapText="1"/>
    </xf>
    <xf numFmtId="2" fontId="9" fillId="0" borderId="37" xfId="0" applyNumberFormat="1" applyFont="1" applyBorder="1" applyAlignment="1"/>
    <xf numFmtId="0" fontId="9" fillId="0" borderId="42" xfId="0" applyFont="1" applyBorder="1" applyAlignment="1">
      <alignment horizontal="center" wrapText="1"/>
    </xf>
    <xf numFmtId="0" fontId="9" fillId="0" borderId="45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left" wrapText="1"/>
    </xf>
    <xf numFmtId="0" fontId="10" fillId="0" borderId="47" xfId="0" applyFont="1" applyBorder="1" applyAlignment="1">
      <alignment horizontal="center" wrapText="1"/>
    </xf>
    <xf numFmtId="0" fontId="9" fillId="0" borderId="45" xfId="0" applyFont="1" applyBorder="1" applyAlignment="1">
      <alignment horizontal="center" wrapText="1"/>
    </xf>
    <xf numFmtId="0" fontId="9" fillId="0" borderId="51" xfId="0" applyFont="1" applyBorder="1" applyAlignment="1">
      <alignment horizontal="center" wrapText="1"/>
    </xf>
    <xf numFmtId="1" fontId="9" fillId="0" borderId="47" xfId="0" applyNumberFormat="1" applyFont="1" applyBorder="1" applyAlignment="1">
      <alignment horizontal="center" wrapText="1"/>
    </xf>
    <xf numFmtId="2" fontId="10" fillId="0" borderId="45" xfId="0" applyNumberFormat="1" applyFont="1" applyFill="1" applyBorder="1" applyAlignment="1">
      <alignment horizontal="center" wrapText="1"/>
    </xf>
    <xf numFmtId="2" fontId="9" fillId="0" borderId="47" xfId="0" applyNumberFormat="1" applyFont="1" applyBorder="1" applyAlignment="1">
      <alignment horizontal="center" wrapText="1"/>
    </xf>
    <xf numFmtId="2" fontId="10" fillId="0" borderId="51" xfId="0" applyNumberFormat="1" applyFont="1" applyFill="1" applyBorder="1" applyAlignment="1">
      <alignment horizontal="center" wrapText="1"/>
    </xf>
    <xf numFmtId="2" fontId="10" fillId="0" borderId="45" xfId="0" applyNumberFormat="1" applyFont="1" applyFill="1" applyBorder="1" applyAlignment="1">
      <alignment horizontal="right" wrapText="1"/>
    </xf>
    <xf numFmtId="2" fontId="9" fillId="0" borderId="47" xfId="0" applyNumberFormat="1" applyFont="1" applyBorder="1"/>
    <xf numFmtId="2" fontId="10" fillId="0" borderId="45" xfId="0" applyNumberFormat="1" applyFont="1" applyFill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52" xfId="0" applyFont="1" applyBorder="1" applyAlignment="1">
      <alignment horizontal="center"/>
    </xf>
    <xf numFmtId="0" fontId="9" fillId="0" borderId="52" xfId="0" applyFont="1" applyBorder="1"/>
    <xf numFmtId="0" fontId="9" fillId="0" borderId="44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53" xfId="0" applyFont="1" applyBorder="1"/>
    <xf numFmtId="0" fontId="9" fillId="0" borderId="44" xfId="0" applyFont="1" applyBorder="1"/>
    <xf numFmtId="0" fontId="10" fillId="0" borderId="54" xfId="0" applyFont="1" applyBorder="1" applyAlignment="1">
      <alignment horizontal="center"/>
    </xf>
    <xf numFmtId="0" fontId="9" fillId="0" borderId="54" xfId="0" applyFont="1" applyBorder="1" applyAlignment="1">
      <alignment horizontal="left"/>
    </xf>
    <xf numFmtId="0" fontId="10" fillId="0" borderId="55" xfId="0" applyFont="1" applyBorder="1" applyAlignment="1">
      <alignment horizontal="left"/>
    </xf>
    <xf numFmtId="0" fontId="10" fillId="0" borderId="54" xfId="0" applyFont="1" applyBorder="1" applyAlignment="1">
      <alignment horizontal="left"/>
    </xf>
    <xf numFmtId="0" fontId="9" fillId="0" borderId="55" xfId="0" applyFont="1" applyBorder="1" applyAlignment="1">
      <alignment horizontal="center"/>
    </xf>
    <xf numFmtId="0" fontId="9" fillId="0" borderId="55" xfId="0" applyFont="1" applyBorder="1"/>
    <xf numFmtId="0" fontId="9" fillId="0" borderId="56" xfId="0" applyFont="1" applyBorder="1"/>
    <xf numFmtId="0" fontId="10" fillId="0" borderId="38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7" xfId="0" applyFont="1" applyBorder="1"/>
    <xf numFmtId="0" fontId="9" fillId="0" borderId="0" xfId="0" applyFont="1" applyAlignment="1">
      <alignment horizontal="left"/>
    </xf>
    <xf numFmtId="0" fontId="9" fillId="0" borderId="57" xfId="0" applyFont="1" applyBorder="1" applyAlignment="1">
      <alignment horizontal="left"/>
    </xf>
    <xf numFmtId="0" fontId="9" fillId="0" borderId="50" xfId="0" applyFont="1" applyBorder="1"/>
    <xf numFmtId="2" fontId="11" fillId="0" borderId="49" xfId="0" applyNumberFormat="1" applyFont="1" applyBorder="1"/>
    <xf numFmtId="2" fontId="9" fillId="0" borderId="0" xfId="0" applyNumberFormat="1" applyFont="1"/>
    <xf numFmtId="0" fontId="9" fillId="0" borderId="53" xfId="0" applyFont="1" applyBorder="1" applyAlignment="1">
      <alignment horizontal="left"/>
    </xf>
    <xf numFmtId="0" fontId="9" fillId="0" borderId="52" xfId="0" applyFont="1" applyBorder="1" applyAlignment="1">
      <alignment horizontal="left"/>
    </xf>
    <xf numFmtId="2" fontId="11" fillId="0" borderId="42" xfId="0" applyNumberFormat="1" applyFont="1" applyBorder="1"/>
    <xf numFmtId="2" fontId="9" fillId="0" borderId="53" xfId="0" applyNumberFormat="1" applyFont="1" applyBorder="1"/>
    <xf numFmtId="0" fontId="9" fillId="0" borderId="58" xfId="0" applyFont="1" applyBorder="1" applyAlignment="1">
      <alignment horizontal="center" wrapText="1"/>
    </xf>
    <xf numFmtId="0" fontId="9" fillId="0" borderId="59" xfId="0" applyFont="1" applyBorder="1"/>
    <xf numFmtId="0" fontId="9" fillId="0" borderId="60" xfId="0" applyFont="1" applyBorder="1" applyAlignment="1">
      <alignment horizontal="left"/>
    </xf>
    <xf numFmtId="0" fontId="9" fillId="0" borderId="59" xfId="0" applyFont="1" applyBorder="1" applyAlignment="1">
      <alignment horizontal="left"/>
    </xf>
    <xf numFmtId="0" fontId="9" fillId="0" borderId="60" xfId="0" applyFont="1" applyBorder="1" applyAlignment="1">
      <alignment horizontal="center"/>
    </xf>
    <xf numFmtId="0" fontId="9" fillId="0" borderId="60" xfId="0" applyFont="1" applyBorder="1"/>
    <xf numFmtId="0" fontId="9" fillId="0" borderId="31" xfId="0" applyFont="1" applyBorder="1"/>
    <xf numFmtId="2" fontId="11" fillId="0" borderId="58" xfId="0" applyNumberFormat="1" applyFont="1" applyBorder="1"/>
    <xf numFmtId="2" fontId="9" fillId="0" borderId="60" xfId="0" applyNumberFormat="1" applyFont="1" applyBorder="1"/>
    <xf numFmtId="0" fontId="9" fillId="0" borderId="0" xfId="0" applyFont="1" applyAlignment="1"/>
    <xf numFmtId="0" fontId="10" fillId="0" borderId="0" xfId="0" applyFont="1"/>
    <xf numFmtId="0" fontId="10" fillId="0" borderId="61" xfId="0" applyFont="1" applyBorder="1" applyAlignment="1">
      <alignment horizontal="center"/>
    </xf>
    <xf numFmtId="2" fontId="10" fillId="0" borderId="27" xfId="0" applyNumberFormat="1" applyFont="1" applyBorder="1"/>
    <xf numFmtId="0" fontId="10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/>
    <xf numFmtId="2" fontId="7" fillId="0" borderId="0" xfId="0" applyNumberFormat="1" applyFont="1"/>
    <xf numFmtId="0" fontId="9" fillId="0" borderId="55" xfId="0" applyFont="1" applyBorder="1" applyAlignment="1">
      <alignment horizontal="center" wrapText="1"/>
    </xf>
    <xf numFmtId="3" fontId="11" fillId="0" borderId="62" xfId="0" applyNumberFormat="1" applyFont="1" applyBorder="1" applyAlignment="1">
      <alignment horizontal="center" vertical="center" wrapText="1"/>
    </xf>
    <xf numFmtId="3" fontId="11" fillId="0" borderId="63" xfId="0" applyNumberFormat="1" applyFont="1" applyBorder="1" applyAlignment="1">
      <alignment horizontal="center" vertical="center" wrapText="1"/>
    </xf>
    <xf numFmtId="3" fontId="11" fillId="0" borderId="64" xfId="0" applyNumberFormat="1" applyFont="1" applyBorder="1" applyAlignment="1">
      <alignment horizontal="center" vertical="center" wrapText="1"/>
    </xf>
    <xf numFmtId="3" fontId="11" fillId="0" borderId="60" xfId="0" applyNumberFormat="1" applyFont="1" applyBorder="1" applyAlignment="1">
      <alignment horizontal="center" vertical="center" wrapText="1"/>
    </xf>
    <xf numFmtId="164" fontId="10" fillId="0" borderId="65" xfId="0" applyNumberFormat="1" applyFont="1" applyBorder="1" applyAlignment="1">
      <alignment horizontal="center" vertical="center" wrapText="1"/>
    </xf>
    <xf numFmtId="164" fontId="10" fillId="0" borderId="55" xfId="0" applyNumberFormat="1" applyFont="1" applyBorder="1" applyAlignment="1">
      <alignment horizontal="center" vertical="center" wrapText="1"/>
    </xf>
    <xf numFmtId="164" fontId="10" fillId="0" borderId="66" xfId="0" applyNumberFormat="1" applyFont="1" applyBorder="1" applyAlignment="1">
      <alignment horizontal="center" vertical="center" wrapText="1"/>
    </xf>
    <xf numFmtId="164" fontId="10" fillId="0" borderId="67" xfId="0" applyNumberFormat="1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wrapText="1"/>
    </xf>
    <xf numFmtId="3" fontId="11" fillId="0" borderId="68" xfId="0" applyNumberFormat="1" applyFont="1" applyBorder="1" applyAlignment="1">
      <alignment horizontal="center" vertical="center" wrapText="1"/>
    </xf>
    <xf numFmtId="164" fontId="10" fillId="0" borderId="6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2" fillId="0" borderId="0" xfId="0" applyFont="1" applyAlignment="1"/>
    <xf numFmtId="0" fontId="9" fillId="0" borderId="38" xfId="0" applyFont="1" applyFill="1" applyBorder="1" applyAlignment="1">
      <alignment horizontal="center" wrapText="1"/>
    </xf>
    <xf numFmtId="3" fontId="11" fillId="0" borderId="37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Fill="1" applyBorder="1" applyAlignment="1">
      <alignment horizontal="center" vertical="center" wrapText="1"/>
    </xf>
    <xf numFmtId="3" fontId="11" fillId="0" borderId="70" xfId="0" applyNumberFormat="1" applyFont="1" applyFill="1" applyBorder="1" applyAlignment="1">
      <alignment horizontal="center" vertical="center" wrapText="1"/>
    </xf>
    <xf numFmtId="164" fontId="10" fillId="0" borderId="7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/>
    <xf numFmtId="0" fontId="12" fillId="0" borderId="0" xfId="0" applyFont="1" applyAlignment="1">
      <alignment vertical="center"/>
    </xf>
    <xf numFmtId="10" fontId="0" fillId="0" borderId="0" xfId="0" applyNumberFormat="1"/>
    <xf numFmtId="165" fontId="0" fillId="0" borderId="0" xfId="1" applyNumberFormat="1" applyFont="1"/>
    <xf numFmtId="0" fontId="14" fillId="0" borderId="0" xfId="0" applyFont="1" applyAlignment="1">
      <alignment horizontal="right"/>
    </xf>
    <xf numFmtId="165" fontId="0" fillId="0" borderId="0" xfId="0" applyNumberFormat="1"/>
    <xf numFmtId="0" fontId="0" fillId="0" borderId="0" xfId="0" applyAlignment="1">
      <alignment wrapText="1"/>
    </xf>
    <xf numFmtId="0" fontId="9" fillId="0" borderId="37" xfId="0" applyFont="1" applyBorder="1" applyAlignment="1">
      <alignment horizontal="center"/>
    </xf>
    <xf numFmtId="2" fontId="5" fillId="0" borderId="37" xfId="0" applyNumberFormat="1" applyFont="1" applyBorder="1" applyAlignment="1">
      <alignment horizontal="center" vertical="center" wrapText="1"/>
    </xf>
    <xf numFmtId="0" fontId="15" fillId="0" borderId="36" xfId="0" applyFont="1" applyBorder="1" applyAlignment="1">
      <alignment wrapText="1"/>
    </xf>
    <xf numFmtId="3" fontId="3" fillId="0" borderId="40" xfId="0" applyNumberFormat="1" applyFont="1" applyBorder="1" applyAlignment="1">
      <alignment horizontal="center" wrapText="1"/>
    </xf>
    <xf numFmtId="3" fontId="11" fillId="0" borderId="36" xfId="0" applyNumberFormat="1" applyFont="1" applyBorder="1" applyAlignment="1">
      <alignment horizontal="center" vertical="center" wrapText="1"/>
    </xf>
    <xf numFmtId="3" fontId="11" fillId="0" borderId="86" xfId="0" applyNumberFormat="1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wrapText="1"/>
    </xf>
    <xf numFmtId="0" fontId="9" fillId="0" borderId="87" xfId="0" applyFont="1" applyBorder="1" applyAlignment="1">
      <alignment horizontal="center" wrapText="1"/>
    </xf>
    <xf numFmtId="0" fontId="9" fillId="0" borderId="88" xfId="0" applyFont="1" applyBorder="1" applyAlignment="1">
      <alignment horizontal="center" wrapText="1"/>
    </xf>
    <xf numFmtId="0" fontId="9" fillId="0" borderId="89" xfId="0" applyFont="1" applyBorder="1" applyAlignment="1">
      <alignment horizontal="center" wrapText="1"/>
    </xf>
    <xf numFmtId="3" fontId="11" fillId="0" borderId="90" xfId="0" applyNumberFormat="1" applyFont="1" applyBorder="1" applyAlignment="1">
      <alignment horizontal="center" vertical="center" wrapText="1"/>
    </xf>
    <xf numFmtId="3" fontId="11" fillId="0" borderId="70" xfId="0" applyNumberFormat="1" applyFont="1" applyBorder="1" applyAlignment="1">
      <alignment horizontal="center" vertical="center" wrapText="1"/>
    </xf>
    <xf numFmtId="0" fontId="0" fillId="0" borderId="0" xfId="0" applyFill="1"/>
    <xf numFmtId="0" fontId="12" fillId="0" borderId="0" xfId="0" applyFont="1" applyFill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right"/>
    </xf>
    <xf numFmtId="0" fontId="17" fillId="0" borderId="36" xfId="0" applyFont="1" applyFill="1" applyBorder="1" applyAlignment="1">
      <alignment vertical="center"/>
    </xf>
    <xf numFmtId="0" fontId="0" fillId="0" borderId="36" xfId="0" applyFill="1" applyBorder="1"/>
    <xf numFmtId="2" fontId="11" fillId="0" borderId="50" xfId="0" applyNumberFormat="1" applyFont="1" applyBorder="1" applyAlignment="1">
      <alignment horizontal="center"/>
    </xf>
    <xf numFmtId="2" fontId="9" fillId="0" borderId="27" xfId="0" applyNumberFormat="1" applyFont="1" applyBorder="1" applyAlignment="1">
      <alignment horizontal="center"/>
    </xf>
    <xf numFmtId="166" fontId="0" fillId="0" borderId="0" xfId="0" applyNumberFormat="1"/>
    <xf numFmtId="167" fontId="0" fillId="0" borderId="0" xfId="0" applyNumberFormat="1"/>
    <xf numFmtId="0" fontId="0" fillId="2" borderId="0" xfId="0" applyFill="1"/>
    <xf numFmtId="165" fontId="0" fillId="2" borderId="0" xfId="0" applyNumberFormat="1" applyFill="1"/>
    <xf numFmtId="165" fontId="0" fillId="2" borderId="0" xfId="1" applyNumberFormat="1" applyFont="1" applyFill="1"/>
    <xf numFmtId="44" fontId="0" fillId="2" borderId="0" xfId="0" applyNumberFormat="1" applyFill="1"/>
    <xf numFmtId="3" fontId="19" fillId="0" borderId="0" xfId="0" applyNumberFormat="1" applyFont="1" applyAlignment="1">
      <alignment vertical="center"/>
    </xf>
    <xf numFmtId="3" fontId="16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55" xfId="0" applyFont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 wrapText="1"/>
    </xf>
    <xf numFmtId="0" fontId="3" fillId="0" borderId="73" xfId="0" applyFont="1" applyBorder="1" applyAlignment="1">
      <alignment horizont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74" xfId="0" applyFont="1" applyBorder="1" applyAlignment="1">
      <alignment horizontal="center" wrapText="1"/>
    </xf>
    <xf numFmtId="0" fontId="9" fillId="0" borderId="57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75" xfId="0" applyFont="1" applyBorder="1" applyAlignment="1">
      <alignment horizontal="center" wrapText="1"/>
    </xf>
    <xf numFmtId="0" fontId="3" fillId="0" borderId="76" xfId="0" applyFont="1" applyBorder="1" applyAlignment="1">
      <alignment horizontal="center" wrapText="1"/>
    </xf>
    <xf numFmtId="0" fontId="9" fillId="0" borderId="81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77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2" fillId="0" borderId="78" xfId="0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10" fillId="0" borderId="80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64" fontId="9" fillId="0" borderId="81" xfId="0" applyNumberFormat="1" applyFont="1" applyBorder="1" applyAlignment="1">
      <alignment horizontal="center" vertical="center" wrapText="1"/>
    </xf>
    <xf numFmtId="164" fontId="9" fillId="0" borderId="63" xfId="0" applyNumberFormat="1" applyFont="1" applyBorder="1" applyAlignment="1">
      <alignment horizontal="center" vertical="center" wrapText="1"/>
    </xf>
    <xf numFmtId="164" fontId="9" fillId="0" borderId="24" xfId="0" applyNumberFormat="1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wrapText="1"/>
    </xf>
    <xf numFmtId="164" fontId="3" fillId="0" borderId="82" xfId="0" applyNumberFormat="1" applyFont="1" applyBorder="1" applyAlignment="1">
      <alignment horizontal="center" wrapText="1"/>
    </xf>
    <xf numFmtId="164" fontId="3" fillId="0" borderId="83" xfId="0" applyNumberFormat="1" applyFont="1" applyBorder="1" applyAlignment="1">
      <alignment horizontal="center" wrapText="1"/>
    </xf>
    <xf numFmtId="0" fontId="3" fillId="0" borderId="47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9" fillId="0" borderId="82" xfId="0" applyFont="1" applyBorder="1" applyAlignment="1">
      <alignment horizontal="center" wrapText="1"/>
    </xf>
    <xf numFmtId="0" fontId="9" fillId="0" borderId="84" xfId="0" applyFont="1" applyBorder="1" applyAlignment="1">
      <alignment horizontal="center" wrapText="1"/>
    </xf>
    <xf numFmtId="0" fontId="9" fillId="0" borderId="62" xfId="0" applyFont="1" applyBorder="1" applyAlignment="1">
      <alignment horizontal="center" wrapText="1"/>
    </xf>
    <xf numFmtId="0" fontId="9" fillId="0" borderId="85" xfId="0" applyFont="1" applyBorder="1" applyAlignment="1">
      <alignment horizontal="center" wrapText="1"/>
    </xf>
    <xf numFmtId="164" fontId="3" fillId="0" borderId="64" xfId="0" applyNumberFormat="1" applyFont="1" applyBorder="1" applyAlignment="1">
      <alignment horizontal="center" wrapText="1"/>
    </xf>
    <xf numFmtId="164" fontId="3" fillId="0" borderId="27" xfId="0" applyNumberFormat="1" applyFont="1" applyBorder="1" applyAlignment="1">
      <alignment horizontal="center" wrapText="1"/>
    </xf>
    <xf numFmtId="0" fontId="4" fillId="0" borderId="64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topLeftCell="A2" zoomScale="90" zoomScaleNormal="90" zoomScalePageLayoutView="40" workbookViewId="0">
      <selection activeCell="A2" sqref="A2:K2"/>
    </sheetView>
  </sheetViews>
  <sheetFormatPr defaultColWidth="8.83203125" defaultRowHeight="13.5" x14ac:dyDescent="0.25"/>
  <cols>
    <col min="1" max="1" width="44" style="5" customWidth="1"/>
    <col min="2" max="2" width="11.6640625" style="5" customWidth="1"/>
    <col min="3" max="3" width="11.33203125" style="5" customWidth="1"/>
    <col min="4" max="11" width="10.83203125" style="5" customWidth="1"/>
    <col min="12" max="16384" width="8.83203125" style="5"/>
  </cols>
  <sheetData>
    <row r="1" spans="1:11" ht="42" customHeight="1" x14ac:dyDescent="0.3">
      <c r="A1" s="215" t="s">
        <v>76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 ht="84.75" customHeight="1" thickBot="1" x14ac:dyDescent="0.3">
      <c r="A2" s="217" t="s">
        <v>87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ht="18.75" customHeight="1" x14ac:dyDescent="0.25">
      <c r="A3" s="220" t="s">
        <v>48</v>
      </c>
      <c r="B3" s="218" t="s">
        <v>2</v>
      </c>
      <c r="C3" s="219"/>
      <c r="D3" s="218" t="s">
        <v>3</v>
      </c>
      <c r="E3" s="219"/>
      <c r="F3" s="218" t="s">
        <v>6</v>
      </c>
      <c r="G3" s="219"/>
      <c r="H3" s="218" t="s">
        <v>5</v>
      </c>
      <c r="I3" s="219"/>
      <c r="J3" s="218" t="s">
        <v>4</v>
      </c>
      <c r="K3" s="219"/>
    </row>
    <row r="4" spans="1:11" ht="30.75" customHeight="1" thickBot="1" x14ac:dyDescent="0.3">
      <c r="A4" s="221"/>
      <c r="B4" s="3" t="s">
        <v>0</v>
      </c>
      <c r="C4" s="4" t="s">
        <v>1</v>
      </c>
      <c r="D4" s="3" t="s">
        <v>0</v>
      </c>
      <c r="E4" s="4" t="s">
        <v>1</v>
      </c>
      <c r="F4" s="3" t="s">
        <v>0</v>
      </c>
      <c r="G4" s="4" t="s">
        <v>1</v>
      </c>
      <c r="H4" s="3" t="s">
        <v>0</v>
      </c>
      <c r="I4" s="4" t="s">
        <v>1</v>
      </c>
      <c r="J4" s="1" t="s">
        <v>0</v>
      </c>
      <c r="K4" s="2" t="s">
        <v>1</v>
      </c>
    </row>
    <row r="5" spans="1:11" ht="39" customHeight="1" x14ac:dyDescent="0.25">
      <c r="A5" s="6" t="s">
        <v>38</v>
      </c>
      <c r="B5" s="7">
        <v>80</v>
      </c>
      <c r="C5" s="8">
        <f>B5 * (24/30)</f>
        <v>64</v>
      </c>
      <c r="D5" s="7">
        <v>70</v>
      </c>
      <c r="E5" s="8">
        <f>D5  * (24/30)</f>
        <v>56</v>
      </c>
      <c r="F5" s="7">
        <v>65</v>
      </c>
      <c r="G5" s="8">
        <f>F5  * (24/30)</f>
        <v>52</v>
      </c>
      <c r="H5" s="7">
        <v>60</v>
      </c>
      <c r="I5" s="8">
        <f>H5  * (24/30)</f>
        <v>48</v>
      </c>
      <c r="J5" s="7">
        <v>50</v>
      </c>
      <c r="K5" s="8">
        <f>J5 * (24/30)</f>
        <v>40</v>
      </c>
    </row>
    <row r="6" spans="1:11" s="10" customFormat="1" ht="59.25" customHeight="1" x14ac:dyDescent="0.2">
      <c r="A6" s="6" t="s">
        <v>40</v>
      </c>
      <c r="B6" s="9">
        <v>50</v>
      </c>
      <c r="C6" s="8">
        <f t="shared" ref="C6:C10" si="0">B6 * (24/30)</f>
        <v>40</v>
      </c>
      <c r="D6" s="9">
        <v>70</v>
      </c>
      <c r="E6" s="8">
        <f t="shared" ref="E6:E10" si="1">D6  * (24/30)</f>
        <v>56</v>
      </c>
      <c r="F6" s="9">
        <v>100</v>
      </c>
      <c r="G6" s="8">
        <f t="shared" ref="G6:G10" si="2">F6  * (24/30)</f>
        <v>80</v>
      </c>
      <c r="H6" s="9">
        <v>125</v>
      </c>
      <c r="I6" s="8">
        <f t="shared" ref="I6:I10" si="3">H6  * (24/30)</f>
        <v>100</v>
      </c>
      <c r="J6" s="9">
        <v>150</v>
      </c>
      <c r="K6" s="8">
        <f t="shared" ref="K6:K10" si="4">J6 * (24/30)</f>
        <v>120</v>
      </c>
    </row>
    <row r="7" spans="1:11" s="10" customFormat="1" ht="39" customHeight="1" x14ac:dyDescent="0.2">
      <c r="A7" s="6" t="s">
        <v>90</v>
      </c>
      <c r="B7" s="11">
        <v>20</v>
      </c>
      <c r="C7" s="8">
        <f t="shared" si="0"/>
        <v>16</v>
      </c>
      <c r="D7" s="11">
        <v>25</v>
      </c>
      <c r="E7" s="8">
        <f t="shared" si="1"/>
        <v>20</v>
      </c>
      <c r="F7" s="11">
        <v>30</v>
      </c>
      <c r="G7" s="8">
        <f t="shared" si="2"/>
        <v>24</v>
      </c>
      <c r="H7" s="11">
        <v>40</v>
      </c>
      <c r="I7" s="8">
        <f t="shared" si="3"/>
        <v>32</v>
      </c>
      <c r="J7" s="11">
        <v>50</v>
      </c>
      <c r="K7" s="8">
        <f t="shared" si="4"/>
        <v>40</v>
      </c>
    </row>
    <row r="8" spans="1:11" s="10" customFormat="1" ht="39" customHeight="1" x14ac:dyDescent="0.2">
      <c r="A8" s="6" t="s">
        <v>72</v>
      </c>
      <c r="B8" s="11">
        <v>0</v>
      </c>
      <c r="C8" s="8">
        <f t="shared" si="0"/>
        <v>0</v>
      </c>
      <c r="D8" s="11">
        <v>0</v>
      </c>
      <c r="E8" s="8">
        <f t="shared" si="1"/>
        <v>0</v>
      </c>
      <c r="F8" s="11">
        <v>0</v>
      </c>
      <c r="G8" s="8">
        <f t="shared" si="2"/>
        <v>0</v>
      </c>
      <c r="H8" s="11">
        <v>0</v>
      </c>
      <c r="I8" s="8">
        <f t="shared" si="3"/>
        <v>0</v>
      </c>
      <c r="J8" s="11">
        <v>0</v>
      </c>
      <c r="K8" s="8">
        <f t="shared" si="4"/>
        <v>0</v>
      </c>
    </row>
    <row r="9" spans="1:11" s="10" customFormat="1" ht="39" customHeight="1" x14ac:dyDescent="0.2">
      <c r="A9" s="6" t="s">
        <v>39</v>
      </c>
      <c r="B9" s="11">
        <v>0</v>
      </c>
      <c r="C9" s="8">
        <f t="shared" si="0"/>
        <v>0</v>
      </c>
      <c r="D9" s="11">
        <v>0</v>
      </c>
      <c r="E9" s="8">
        <f t="shared" si="1"/>
        <v>0</v>
      </c>
      <c r="F9" s="11">
        <v>0</v>
      </c>
      <c r="G9" s="8">
        <f t="shared" si="2"/>
        <v>0</v>
      </c>
      <c r="H9" s="11">
        <v>0</v>
      </c>
      <c r="I9" s="8">
        <f t="shared" si="3"/>
        <v>0</v>
      </c>
      <c r="J9" s="11">
        <v>0</v>
      </c>
      <c r="K9" s="8">
        <f t="shared" si="4"/>
        <v>0</v>
      </c>
    </row>
    <row r="10" spans="1:11" s="10" customFormat="1" ht="39" customHeight="1" thickBot="1" x14ac:dyDescent="0.25">
      <c r="A10" s="12" t="s">
        <v>41</v>
      </c>
      <c r="B10" s="13">
        <v>0</v>
      </c>
      <c r="C10" s="8">
        <f t="shared" si="0"/>
        <v>0</v>
      </c>
      <c r="D10" s="13">
        <v>0</v>
      </c>
      <c r="E10" s="8">
        <f t="shared" si="1"/>
        <v>0</v>
      </c>
      <c r="F10" s="13">
        <v>0</v>
      </c>
      <c r="G10" s="8">
        <f t="shared" si="2"/>
        <v>0</v>
      </c>
      <c r="H10" s="13">
        <v>0</v>
      </c>
      <c r="I10" s="8">
        <f t="shared" si="3"/>
        <v>0</v>
      </c>
      <c r="J10" s="13">
        <v>0</v>
      </c>
      <c r="K10" s="8">
        <f t="shared" si="4"/>
        <v>0</v>
      </c>
    </row>
    <row r="11" spans="1:11" s="10" customFormat="1" ht="19.5" customHeight="1" thickTop="1" thickBot="1" x14ac:dyDescent="0.25">
      <c r="A11" s="14" t="s">
        <v>75</v>
      </c>
      <c r="B11" s="15">
        <f t="shared" ref="B11:K11" si="5">SUM(B5:B10)</f>
        <v>150</v>
      </c>
      <c r="C11" s="16">
        <f>SUM(C5:C10)</f>
        <v>120</v>
      </c>
      <c r="D11" s="15">
        <f t="shared" si="5"/>
        <v>165</v>
      </c>
      <c r="E11" s="17">
        <f t="shared" si="5"/>
        <v>132</v>
      </c>
      <c r="F11" s="15">
        <f t="shared" si="5"/>
        <v>195</v>
      </c>
      <c r="G11" s="17">
        <f t="shared" si="5"/>
        <v>156</v>
      </c>
      <c r="H11" s="15">
        <f t="shared" si="5"/>
        <v>225</v>
      </c>
      <c r="I11" s="17">
        <f t="shared" si="5"/>
        <v>180</v>
      </c>
      <c r="J11" s="15">
        <f t="shared" si="5"/>
        <v>250</v>
      </c>
      <c r="K11" s="17">
        <f t="shared" si="5"/>
        <v>200</v>
      </c>
    </row>
    <row r="12" spans="1:11" ht="15" x14ac:dyDescent="0.25"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x14ac:dyDescent="0.25">
      <c r="A13" s="19" t="s">
        <v>88</v>
      </c>
    </row>
    <row r="14" spans="1:11" x14ac:dyDescent="0.25">
      <c r="A14" s="19" t="s">
        <v>134</v>
      </c>
      <c r="B14" s="19"/>
      <c r="C14" s="19"/>
      <c r="D14" s="19"/>
      <c r="E14" s="19"/>
      <c r="F14" s="19"/>
      <c r="G14" s="19"/>
      <c r="H14" s="19"/>
      <c r="I14" s="19"/>
      <c r="J14" s="19"/>
    </row>
    <row r="15" spans="1:11" x14ac:dyDescent="0.25">
      <c r="A15" s="19" t="s">
        <v>42</v>
      </c>
      <c r="B15" s="19"/>
      <c r="C15" s="19"/>
      <c r="D15" s="19"/>
      <c r="E15" s="19"/>
      <c r="F15" s="19"/>
      <c r="G15" s="19"/>
      <c r="H15" s="19"/>
      <c r="I15" s="19"/>
      <c r="J15" s="19"/>
    </row>
    <row r="16" spans="1:11" x14ac:dyDescent="0.25">
      <c r="B16" s="19"/>
      <c r="C16" s="19"/>
      <c r="D16" s="19"/>
      <c r="E16" s="19"/>
      <c r="F16" s="19"/>
      <c r="G16" s="19"/>
      <c r="H16" s="19"/>
      <c r="I16" s="19"/>
      <c r="J16" s="19"/>
    </row>
  </sheetData>
  <mergeCells count="8">
    <mergeCell ref="A1:K1"/>
    <mergeCell ref="A2:K2"/>
    <mergeCell ref="J3:K3"/>
    <mergeCell ref="H3:I3"/>
    <mergeCell ref="F3:G3"/>
    <mergeCell ref="D3:E3"/>
    <mergeCell ref="B3:C3"/>
    <mergeCell ref="A3:A4"/>
  </mergeCells>
  <phoneticPr fontId="1" type="noConversion"/>
  <pageMargins left="0.75" right="0.75" top="0.75" bottom="1" header="0.5" footer="0.5"/>
  <pageSetup scale="85" orientation="landscape" horizontalDpi="300" verticalDpi="300" r:id="rId1"/>
  <headerFooter alignWithMargins="0">
    <oddFooter>&amp;LWorksheet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topLeftCell="A16" zoomScale="110" zoomScaleNormal="100" zoomScaleSheetLayoutView="110" workbookViewId="0">
      <selection activeCell="J12" sqref="J12"/>
    </sheetView>
  </sheetViews>
  <sheetFormatPr defaultColWidth="11.1640625" defaultRowHeight="13.5" x14ac:dyDescent="0.25"/>
  <cols>
    <col min="1" max="1" width="11.83203125" style="169" customWidth="1"/>
    <col min="2" max="2" width="11.1640625" style="169"/>
    <col min="3" max="3" width="8.83203125" style="169" customWidth="1"/>
    <col min="4" max="4" width="10.1640625" style="169" customWidth="1"/>
    <col min="5" max="5" width="9.6640625" style="169" customWidth="1"/>
    <col min="6" max="6" width="8.1640625" style="169" customWidth="1"/>
    <col min="7" max="10" width="11.1640625" style="169"/>
    <col min="11" max="11" width="9.1640625" style="169" customWidth="1"/>
    <col min="12" max="12" width="8.1640625" style="169" customWidth="1"/>
    <col min="13" max="13" width="11.1640625" style="169"/>
    <col min="14" max="14" width="7.5" style="169" customWidth="1"/>
    <col min="15" max="15" width="10.5" style="169" customWidth="1"/>
    <col min="16" max="16384" width="11.1640625" style="169"/>
  </cols>
  <sheetData>
    <row r="1" spans="1:16" ht="42" customHeight="1" x14ac:dyDescent="0.3">
      <c r="A1" s="237" t="s">
        <v>76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</row>
    <row r="2" spans="1:16" ht="42.75" customHeight="1" thickBot="1" x14ac:dyDescent="0.3">
      <c r="A2" s="228" t="s">
        <v>89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</row>
    <row r="3" spans="1:16" ht="13.5" customHeight="1" thickBot="1" x14ac:dyDescent="0.3">
      <c r="A3" s="230" t="s">
        <v>65</v>
      </c>
      <c r="B3" s="233" t="s">
        <v>2</v>
      </c>
      <c r="C3" s="233"/>
      <c r="D3" s="233"/>
      <c r="E3" s="233"/>
      <c r="F3" s="233"/>
      <c r="G3" s="233"/>
      <c r="H3" s="233"/>
      <c r="I3" s="234"/>
      <c r="J3" s="233" t="s">
        <v>44</v>
      </c>
      <c r="K3" s="233"/>
      <c r="L3" s="233"/>
      <c r="M3" s="233"/>
      <c r="N3" s="233"/>
      <c r="O3" s="233"/>
      <c r="P3" s="234"/>
    </row>
    <row r="4" spans="1:16" ht="12.95" customHeight="1" x14ac:dyDescent="0.25">
      <c r="A4" s="231"/>
      <c r="B4" s="247" t="s">
        <v>54</v>
      </c>
      <c r="C4" s="248"/>
      <c r="D4" s="248"/>
      <c r="E4" s="248"/>
      <c r="F4" s="248"/>
      <c r="G4" s="248"/>
      <c r="H4" s="249"/>
      <c r="I4" s="235" t="s">
        <v>77</v>
      </c>
      <c r="J4" s="247" t="s">
        <v>54</v>
      </c>
      <c r="K4" s="248"/>
      <c r="L4" s="248"/>
      <c r="M4" s="248"/>
      <c r="N4" s="248"/>
      <c r="O4" s="248"/>
      <c r="P4" s="235" t="s">
        <v>77</v>
      </c>
    </row>
    <row r="5" spans="1:16" ht="53.45" customHeight="1" thickBot="1" x14ac:dyDescent="0.3">
      <c r="A5" s="232"/>
      <c r="B5" s="196" t="s">
        <v>64</v>
      </c>
      <c r="C5" s="193" t="s">
        <v>130</v>
      </c>
      <c r="D5" s="195" t="s">
        <v>127</v>
      </c>
      <c r="E5" s="193" t="s">
        <v>53</v>
      </c>
      <c r="F5" s="157" t="s">
        <v>128</v>
      </c>
      <c r="G5" s="193" t="s">
        <v>57</v>
      </c>
      <c r="H5" s="174" t="s">
        <v>129</v>
      </c>
      <c r="I5" s="236"/>
      <c r="J5" s="196" t="s">
        <v>58</v>
      </c>
      <c r="K5" s="194" t="s">
        <v>131</v>
      </c>
      <c r="L5" s="21" t="s">
        <v>55</v>
      </c>
      <c r="M5" s="166" t="s">
        <v>57</v>
      </c>
      <c r="N5" s="193" t="s">
        <v>128</v>
      </c>
      <c r="O5" s="174" t="s">
        <v>129</v>
      </c>
      <c r="P5" s="236"/>
    </row>
    <row r="6" spans="1:16" ht="30" customHeight="1" x14ac:dyDescent="0.25">
      <c r="A6" s="22" t="s">
        <v>31</v>
      </c>
      <c r="B6" s="23">
        <f>ROUND('Incremental Expenses With Crses'!$G$38,0)</f>
        <v>0</v>
      </c>
      <c r="C6" s="24">
        <v>0</v>
      </c>
      <c r="D6" s="24">
        <v>0</v>
      </c>
      <c r="E6" s="25">
        <v>0</v>
      </c>
      <c r="F6" s="192">
        <v>0</v>
      </c>
      <c r="G6" s="158">
        <v>0</v>
      </c>
      <c r="H6" s="175">
        <v>0</v>
      </c>
      <c r="I6" s="30">
        <f t="shared" ref="I6:I14" si="0">SUM(B6:H6)</f>
        <v>0</v>
      </c>
      <c r="J6" s="23">
        <f>ROUND('Incremental Expenses With Crses'!$K$38-K6,0)</f>
        <v>213481</v>
      </c>
      <c r="K6" s="24">
        <v>0</v>
      </c>
      <c r="L6" s="29">
        <v>0</v>
      </c>
      <c r="M6" s="192">
        <v>0</v>
      </c>
      <c r="N6" s="197">
        <v>0</v>
      </c>
      <c r="O6" s="175">
        <v>0</v>
      </c>
      <c r="P6" s="168">
        <f t="shared" ref="P6:P14" si="1">SUM(J6:O6)</f>
        <v>213481</v>
      </c>
    </row>
    <row r="7" spans="1:16" ht="30" customHeight="1" x14ac:dyDescent="0.25">
      <c r="A7" s="26" t="s">
        <v>32</v>
      </c>
      <c r="B7" s="27">
        <f>'Incremental Expenses With Crses'!$G$43</f>
        <v>147136</v>
      </c>
      <c r="C7" s="28">
        <v>0</v>
      </c>
      <c r="D7" s="28">
        <v>0</v>
      </c>
      <c r="E7" s="29">
        <v>0</v>
      </c>
      <c r="F7" s="191">
        <v>0</v>
      </c>
      <c r="G7" s="159">
        <v>0</v>
      </c>
      <c r="H7" s="176">
        <v>0</v>
      </c>
      <c r="I7" s="30">
        <f t="shared" si="0"/>
        <v>147136</v>
      </c>
      <c r="J7" s="27">
        <f>ROUND('Incremental Expenses With Crses'!$K$43-K7,0)</f>
        <v>227392</v>
      </c>
      <c r="K7" s="28">
        <v>0</v>
      </c>
      <c r="L7" s="29">
        <v>0</v>
      </c>
      <c r="M7" s="159">
        <v>0</v>
      </c>
      <c r="N7" s="191">
        <v>0</v>
      </c>
      <c r="O7" s="176">
        <v>0</v>
      </c>
      <c r="P7" s="30">
        <f t="shared" si="1"/>
        <v>227392</v>
      </c>
    </row>
    <row r="8" spans="1:16" ht="30" customHeight="1" x14ac:dyDescent="0.25">
      <c r="A8" s="26" t="s">
        <v>33</v>
      </c>
      <c r="B8" s="31">
        <f>'Incremental Expenses With Crses'!$G$45</f>
        <v>52999</v>
      </c>
      <c r="C8" s="32">
        <v>0</v>
      </c>
      <c r="D8" s="32">
        <v>0</v>
      </c>
      <c r="E8" s="33">
        <v>0</v>
      </c>
      <c r="F8" s="191">
        <v>0</v>
      </c>
      <c r="G8" s="160">
        <v>0</v>
      </c>
      <c r="H8" s="176">
        <v>0</v>
      </c>
      <c r="I8" s="30">
        <f t="shared" si="0"/>
        <v>52999</v>
      </c>
      <c r="J8" s="31">
        <f>ROUND('Incremental Expenses With Crses'!$K$45-K8,0)</f>
        <v>52999</v>
      </c>
      <c r="K8" s="32">
        <v>0</v>
      </c>
      <c r="L8" s="33">
        <v>0</v>
      </c>
      <c r="M8" s="159">
        <v>0</v>
      </c>
      <c r="N8" s="191">
        <v>0</v>
      </c>
      <c r="O8" s="176">
        <v>0</v>
      </c>
      <c r="P8" s="34">
        <f t="shared" si="1"/>
        <v>52999</v>
      </c>
    </row>
    <row r="9" spans="1:16" ht="30" customHeight="1" x14ac:dyDescent="0.25">
      <c r="A9" s="26" t="s">
        <v>83</v>
      </c>
      <c r="B9" s="31">
        <f>ROUND('Incremental Expenses With Crses'!$G$51,0)</f>
        <v>96019</v>
      </c>
      <c r="C9" s="32">
        <v>0</v>
      </c>
      <c r="D9" s="32">
        <v>0</v>
      </c>
      <c r="E9" s="33">
        <v>0</v>
      </c>
      <c r="F9" s="191">
        <v>0</v>
      </c>
      <c r="G9" s="160">
        <v>0</v>
      </c>
      <c r="H9" s="176">
        <v>0</v>
      </c>
      <c r="I9" s="30">
        <f t="shared" si="0"/>
        <v>96019</v>
      </c>
      <c r="J9" s="31">
        <f>ROUND('Incremental Expenses With Crses'!$K$51-K9,0)</f>
        <v>94742</v>
      </c>
      <c r="K9" s="32">
        <v>0</v>
      </c>
      <c r="L9" s="33">
        <v>0</v>
      </c>
      <c r="M9" s="159">
        <v>0</v>
      </c>
      <c r="N9" s="191">
        <v>0</v>
      </c>
      <c r="O9" s="176">
        <v>0</v>
      </c>
      <c r="P9" s="34">
        <f t="shared" si="1"/>
        <v>94742</v>
      </c>
    </row>
    <row r="10" spans="1:16" ht="41.25" customHeight="1" x14ac:dyDescent="0.25">
      <c r="A10" s="26" t="s">
        <v>73</v>
      </c>
      <c r="B10" s="31">
        <v>0</v>
      </c>
      <c r="C10" s="32">
        <v>0</v>
      </c>
      <c r="D10" s="32">
        <v>0</v>
      </c>
      <c r="E10" s="33">
        <v>0</v>
      </c>
      <c r="F10" s="191">
        <v>0</v>
      </c>
      <c r="G10" s="160">
        <v>0</v>
      </c>
      <c r="H10" s="176">
        <v>0</v>
      </c>
      <c r="I10" s="30">
        <f t="shared" si="0"/>
        <v>0</v>
      </c>
      <c r="J10" s="31">
        <v>0</v>
      </c>
      <c r="K10" s="32">
        <v>0</v>
      </c>
      <c r="L10" s="33">
        <v>0</v>
      </c>
      <c r="M10" s="159">
        <v>0</v>
      </c>
      <c r="N10" s="191">
        <v>0</v>
      </c>
      <c r="O10" s="176">
        <v>0</v>
      </c>
      <c r="P10" s="34">
        <f t="shared" si="1"/>
        <v>0</v>
      </c>
    </row>
    <row r="11" spans="1:16" ht="27" customHeight="1" x14ac:dyDescent="0.25">
      <c r="A11" s="26" t="s">
        <v>62</v>
      </c>
      <c r="B11" s="31">
        <v>0</v>
      </c>
      <c r="C11" s="32">
        <v>0</v>
      </c>
      <c r="D11" s="32">
        <v>0</v>
      </c>
      <c r="E11" s="33">
        <v>0</v>
      </c>
      <c r="F11" s="191">
        <v>0</v>
      </c>
      <c r="G11" s="160">
        <v>0</v>
      </c>
      <c r="H11" s="176">
        <v>0</v>
      </c>
      <c r="I11" s="30">
        <f t="shared" si="0"/>
        <v>0</v>
      </c>
      <c r="J11" s="31">
        <v>0</v>
      </c>
      <c r="K11" s="32">
        <v>0</v>
      </c>
      <c r="L11" s="33">
        <v>0</v>
      </c>
      <c r="M11" s="159">
        <v>0</v>
      </c>
      <c r="N11" s="191">
        <v>0</v>
      </c>
      <c r="O11" s="176">
        <v>0</v>
      </c>
      <c r="P11" s="34">
        <f t="shared" si="1"/>
        <v>0</v>
      </c>
    </row>
    <row r="12" spans="1:16" ht="30" customHeight="1" x14ac:dyDescent="0.25">
      <c r="A12" s="26" t="s">
        <v>34</v>
      </c>
      <c r="B12" s="31">
        <f>ROUND('Incremental Expenses With Crses'!G53,0)</f>
        <v>5000</v>
      </c>
      <c r="C12" s="32">
        <v>0</v>
      </c>
      <c r="D12" s="32">
        <v>0</v>
      </c>
      <c r="E12" s="33">
        <v>0</v>
      </c>
      <c r="F12" s="191">
        <v>0</v>
      </c>
      <c r="G12" s="160">
        <v>0</v>
      </c>
      <c r="H12" s="176">
        <v>0</v>
      </c>
      <c r="I12" s="30">
        <f t="shared" si="0"/>
        <v>5000</v>
      </c>
      <c r="J12" s="31">
        <f>ROUND(10000,0)</f>
        <v>10000</v>
      </c>
      <c r="K12" s="32">
        <v>0</v>
      </c>
      <c r="L12" s="33">
        <v>0</v>
      </c>
      <c r="M12" s="159">
        <v>0</v>
      </c>
      <c r="N12" s="191">
        <v>0</v>
      </c>
      <c r="O12" s="176">
        <v>0</v>
      </c>
      <c r="P12" s="34">
        <f t="shared" si="1"/>
        <v>10000</v>
      </c>
    </row>
    <row r="13" spans="1:16" ht="27.95" customHeight="1" x14ac:dyDescent="0.25">
      <c r="A13" s="26" t="s">
        <v>35</v>
      </c>
      <c r="B13" s="31">
        <v>0</v>
      </c>
      <c r="C13" s="32">
        <v>0</v>
      </c>
      <c r="D13" s="32">
        <v>0</v>
      </c>
      <c r="E13" s="33">
        <v>0</v>
      </c>
      <c r="F13" s="191">
        <v>0</v>
      </c>
      <c r="G13" s="160">
        <v>0</v>
      </c>
      <c r="H13" s="176">
        <v>0</v>
      </c>
      <c r="I13" s="30">
        <f t="shared" si="0"/>
        <v>0</v>
      </c>
      <c r="J13" s="31">
        <v>0</v>
      </c>
      <c r="K13" s="32">
        <v>0</v>
      </c>
      <c r="L13" s="33">
        <v>0</v>
      </c>
      <c r="M13" s="159">
        <v>0</v>
      </c>
      <c r="N13" s="191">
        <v>0</v>
      </c>
      <c r="O13" s="176">
        <v>0</v>
      </c>
      <c r="P13" s="34">
        <f t="shared" si="1"/>
        <v>0</v>
      </c>
    </row>
    <row r="14" spans="1:16" ht="27.95" customHeight="1" thickBot="1" x14ac:dyDescent="0.3">
      <c r="A14" s="35" t="s">
        <v>36</v>
      </c>
      <c r="B14" s="36">
        <v>0</v>
      </c>
      <c r="C14" s="37">
        <v>0</v>
      </c>
      <c r="D14" s="37">
        <v>0</v>
      </c>
      <c r="E14" s="38">
        <v>0</v>
      </c>
      <c r="F14" s="160">
        <v>0</v>
      </c>
      <c r="G14" s="161">
        <v>0</v>
      </c>
      <c r="H14" s="177">
        <v>0</v>
      </c>
      <c r="I14" s="164">
        <f t="shared" si="0"/>
        <v>0</v>
      </c>
      <c r="J14" s="36">
        <v>0</v>
      </c>
      <c r="K14" s="37">
        <v>0</v>
      </c>
      <c r="L14" s="38">
        <v>0</v>
      </c>
      <c r="M14" s="167">
        <v>0</v>
      </c>
      <c r="N14" s="198">
        <v>0</v>
      </c>
      <c r="O14" s="177">
        <v>0</v>
      </c>
      <c r="P14" s="39">
        <f t="shared" si="1"/>
        <v>0</v>
      </c>
    </row>
    <row r="15" spans="1:16" ht="19.5" customHeight="1" thickTop="1" thickBot="1" x14ac:dyDescent="0.3">
      <c r="A15" s="40" t="s">
        <v>43</v>
      </c>
      <c r="B15" s="41">
        <f t="shared" ref="B15:P15" si="2">SUM(B6:B14)</f>
        <v>301154</v>
      </c>
      <c r="C15" s="42">
        <f t="shared" si="2"/>
        <v>0</v>
      </c>
      <c r="D15" s="42">
        <f t="shared" si="2"/>
        <v>0</v>
      </c>
      <c r="E15" s="43">
        <f t="shared" si="2"/>
        <v>0</v>
      </c>
      <c r="F15" s="43">
        <f t="shared" si="2"/>
        <v>0</v>
      </c>
      <c r="G15" s="162">
        <f t="shared" si="2"/>
        <v>0</v>
      </c>
      <c r="H15" s="178">
        <f>SUM(H6:H14)</f>
        <v>0</v>
      </c>
      <c r="I15" s="165">
        <f t="shared" si="2"/>
        <v>301154</v>
      </c>
      <c r="J15" s="41">
        <f t="shared" si="2"/>
        <v>598614</v>
      </c>
      <c r="K15" s="42">
        <f t="shared" si="2"/>
        <v>0</v>
      </c>
      <c r="L15" s="43">
        <f t="shared" si="2"/>
        <v>0</v>
      </c>
      <c r="M15" s="163">
        <f>SUM(M6:M14)</f>
        <v>0</v>
      </c>
      <c r="N15" s="178">
        <f>SUM(N6:N14)</f>
        <v>0</v>
      </c>
      <c r="O15" s="178">
        <f>SUM(O6:O14)</f>
        <v>0</v>
      </c>
      <c r="P15" s="44">
        <f t="shared" si="2"/>
        <v>598614</v>
      </c>
    </row>
    <row r="16" spans="1:16" ht="15" x14ac:dyDescent="0.3">
      <c r="A16" s="170" t="s">
        <v>74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</row>
    <row r="17" spans="1:16" ht="15" x14ac:dyDescent="0.3">
      <c r="A17" s="171" t="s">
        <v>67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</row>
    <row r="18" spans="1:16" ht="15" x14ac:dyDescent="0.3">
      <c r="A18" s="171" t="s">
        <v>68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</row>
    <row r="19" spans="1:16" ht="15" x14ac:dyDescent="0.3">
      <c r="A19" s="172" t="s">
        <v>71</v>
      </c>
      <c r="B19" s="45"/>
      <c r="C19" s="45"/>
      <c r="D19" s="45"/>
      <c r="E19" s="45"/>
      <c r="F19" s="45"/>
      <c r="G19" s="45"/>
      <c r="H19" s="45"/>
      <c r="I19" s="173" t="s">
        <v>70</v>
      </c>
    </row>
    <row r="20" spans="1:16" x14ac:dyDescent="0.25">
      <c r="A20" s="222" t="s">
        <v>79</v>
      </c>
      <c r="B20" s="245"/>
      <c r="C20" s="46" t="s">
        <v>2</v>
      </c>
      <c r="D20" s="46" t="s">
        <v>4</v>
      </c>
      <c r="G20" s="47"/>
      <c r="H20" s="47"/>
      <c r="I20" s="250"/>
      <c r="J20" s="251"/>
      <c r="K20" s="238" t="s">
        <v>2</v>
      </c>
      <c r="L20" s="240"/>
      <c r="M20" s="239" t="s">
        <v>4</v>
      </c>
      <c r="N20" s="239"/>
      <c r="O20" s="239"/>
      <c r="P20" s="240"/>
    </row>
    <row r="21" spans="1:16" x14ac:dyDescent="0.25">
      <c r="A21" s="222" t="s">
        <v>80</v>
      </c>
      <c r="B21" s="223"/>
      <c r="C21" s="188">
        <f>'Table 4 Faculty'!$I$53</f>
        <v>1.31</v>
      </c>
      <c r="D21" s="188">
        <f>'Table 4 Faculty'!$M$53</f>
        <v>4.4399999999999995</v>
      </c>
      <c r="I21" s="226" t="s">
        <v>60</v>
      </c>
      <c r="J21" s="227"/>
      <c r="K21" s="238">
        <f>SUM(B15:E15)</f>
        <v>301154</v>
      </c>
      <c r="L21" s="240"/>
      <c r="M21" s="238">
        <f>SUM(J15:M15)</f>
        <v>598614</v>
      </c>
      <c r="N21" s="239"/>
      <c r="O21" s="239"/>
      <c r="P21" s="240"/>
    </row>
    <row r="22" spans="1:16" ht="14.25" customHeight="1" thickBot="1" x14ac:dyDescent="0.3">
      <c r="A22" s="222" t="s">
        <v>81</v>
      </c>
      <c r="B22" s="223"/>
      <c r="C22" s="48">
        <v>0</v>
      </c>
      <c r="D22" s="48">
        <v>1</v>
      </c>
      <c r="I22" s="224" t="s">
        <v>66</v>
      </c>
      <c r="J22" s="225"/>
      <c r="K22" s="224">
        <f>'Table 1-A UG Enrollment'!$C$11</f>
        <v>120</v>
      </c>
      <c r="L22" s="225"/>
      <c r="M22" s="224">
        <f>'Table 1-A UG Enrollment'!$K$11</f>
        <v>200</v>
      </c>
      <c r="N22" s="241"/>
      <c r="O22" s="241"/>
      <c r="P22" s="225"/>
    </row>
    <row r="23" spans="1:16" ht="14.25" thickTop="1" x14ac:dyDescent="0.25">
      <c r="A23" s="222" t="s">
        <v>82</v>
      </c>
      <c r="B23" s="223"/>
      <c r="C23" s="49">
        <v>0</v>
      </c>
      <c r="D23" s="49">
        <v>1</v>
      </c>
      <c r="I23" s="246" t="s">
        <v>63</v>
      </c>
      <c r="J23" s="244"/>
      <c r="K23" s="242">
        <f>K21/K22</f>
        <v>2509.6166666666668</v>
      </c>
      <c r="L23" s="244"/>
      <c r="M23" s="242">
        <f>M21/M22</f>
        <v>2993.07</v>
      </c>
      <c r="N23" s="243"/>
      <c r="O23" s="243"/>
      <c r="P23" s="244"/>
    </row>
  </sheetData>
  <mergeCells count="25">
    <mergeCell ref="A1:P1"/>
    <mergeCell ref="M21:P21"/>
    <mergeCell ref="M22:P22"/>
    <mergeCell ref="M23:P23"/>
    <mergeCell ref="K23:L23"/>
    <mergeCell ref="A20:B20"/>
    <mergeCell ref="K20:L20"/>
    <mergeCell ref="I23:J23"/>
    <mergeCell ref="P4:P5"/>
    <mergeCell ref="B4:H4"/>
    <mergeCell ref="J4:O4"/>
    <mergeCell ref="I20:J20"/>
    <mergeCell ref="K22:L22"/>
    <mergeCell ref="M20:P20"/>
    <mergeCell ref="A21:B21"/>
    <mergeCell ref="K21:L21"/>
    <mergeCell ref="A22:B22"/>
    <mergeCell ref="A23:B23"/>
    <mergeCell ref="I22:J22"/>
    <mergeCell ref="I21:J21"/>
    <mergeCell ref="A2:P2"/>
    <mergeCell ref="A3:A5"/>
    <mergeCell ref="B3:I3"/>
    <mergeCell ref="J3:P3"/>
    <mergeCell ref="I4:I5"/>
  </mergeCells>
  <phoneticPr fontId="1" type="noConversion"/>
  <pageMargins left="0.75" right="0.75" top="1" bottom="1" header="0.5" footer="0.5"/>
  <pageSetup scale="81" orientation="landscape" r:id="rId1"/>
  <headerFooter alignWithMargins="0">
    <oddFooter>&amp;LWorksheet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70" zoomScaleNormal="70" workbookViewId="0">
      <selection activeCell="C24" sqref="C24"/>
    </sheetView>
  </sheetViews>
  <sheetFormatPr defaultColWidth="9.33203125" defaultRowHeight="13.5" x14ac:dyDescent="0.25"/>
  <cols>
    <col min="1" max="1" width="52.83203125" style="5" customWidth="1"/>
    <col min="2" max="3" width="25.6640625" style="5" customWidth="1"/>
    <col min="4" max="4" width="30.33203125" style="5" customWidth="1"/>
    <col min="5" max="16384" width="9.33203125" style="5"/>
  </cols>
  <sheetData>
    <row r="1" spans="1:12" ht="42" customHeight="1" x14ac:dyDescent="0.3">
      <c r="A1" s="215" t="s">
        <v>76</v>
      </c>
      <c r="B1" s="215"/>
      <c r="C1" s="215"/>
      <c r="D1" s="215"/>
      <c r="E1" s="20"/>
      <c r="F1" s="20"/>
      <c r="G1" s="20"/>
      <c r="H1" s="20"/>
      <c r="I1" s="20"/>
      <c r="J1" s="20"/>
      <c r="K1" s="20"/>
      <c r="L1" s="20"/>
    </row>
    <row r="2" spans="1:12" ht="51" customHeight="1" x14ac:dyDescent="0.25">
      <c r="A2" s="252" t="s">
        <v>86</v>
      </c>
      <c r="B2" s="252"/>
      <c r="C2" s="252"/>
      <c r="D2" s="252"/>
    </row>
    <row r="3" spans="1:12" s="53" customFormat="1" ht="49.5" customHeight="1" thickBot="1" x14ac:dyDescent="0.25">
      <c r="A3" s="50" t="s">
        <v>59</v>
      </c>
      <c r="B3" s="50" t="s">
        <v>45</v>
      </c>
      <c r="C3" s="51" t="s">
        <v>69</v>
      </c>
      <c r="D3" s="52" t="s">
        <v>46</v>
      </c>
    </row>
    <row r="4" spans="1:12" ht="15" x14ac:dyDescent="0.3">
      <c r="A4" s="55" t="s">
        <v>195</v>
      </c>
      <c r="B4" s="214">
        <v>11448387</v>
      </c>
      <c r="C4" s="190">
        <f>'Table 2 Budget'!B15</f>
        <v>301154</v>
      </c>
      <c r="D4" s="54">
        <f>(B4-C4)</f>
        <v>11147233</v>
      </c>
    </row>
    <row r="5" spans="1:12" x14ac:dyDescent="0.25">
      <c r="B5" s="56"/>
      <c r="C5" s="57"/>
      <c r="D5" s="58"/>
    </row>
    <row r="6" spans="1:12" ht="15" customHeight="1" x14ac:dyDescent="0.25">
      <c r="A6" s="189"/>
      <c r="B6" s="56"/>
      <c r="C6" s="57"/>
      <c r="D6" s="58"/>
    </row>
    <row r="7" spans="1:12" x14ac:dyDescent="0.25">
      <c r="A7" s="55"/>
      <c r="B7" s="56"/>
      <c r="C7" s="57"/>
      <c r="D7" s="58"/>
    </row>
    <row r="8" spans="1:12" x14ac:dyDescent="0.25">
      <c r="A8" s="55"/>
      <c r="B8" s="56"/>
      <c r="C8" s="57"/>
      <c r="D8" s="58"/>
    </row>
    <row r="9" spans="1:12" x14ac:dyDescent="0.25">
      <c r="A9" s="55"/>
      <c r="B9" s="56"/>
      <c r="C9" s="57"/>
      <c r="D9" s="58"/>
    </row>
    <row r="10" spans="1:12" x14ac:dyDescent="0.25">
      <c r="A10" s="55"/>
      <c r="B10" s="59"/>
      <c r="C10" s="60"/>
      <c r="D10" s="61"/>
    </row>
    <row r="11" spans="1:12" x14ac:dyDescent="0.25">
      <c r="A11" s="55"/>
      <c r="B11" s="59"/>
      <c r="C11" s="60"/>
      <c r="D11" s="61"/>
    </row>
    <row r="12" spans="1:12" x14ac:dyDescent="0.25">
      <c r="A12" s="55"/>
      <c r="B12" s="59"/>
      <c r="C12" s="60"/>
      <c r="D12" s="61"/>
    </row>
    <row r="13" spans="1:12" x14ac:dyDescent="0.25">
      <c r="A13" s="55"/>
      <c r="B13" s="59"/>
      <c r="C13" s="60"/>
      <c r="D13" s="61"/>
    </row>
    <row r="14" spans="1:12" x14ac:dyDescent="0.25">
      <c r="A14" s="55"/>
      <c r="B14" s="59"/>
      <c r="C14" s="60"/>
      <c r="D14" s="61"/>
    </row>
    <row r="15" spans="1:12" x14ac:dyDescent="0.25">
      <c r="A15" s="55"/>
      <c r="B15" s="59"/>
      <c r="C15" s="60"/>
      <c r="D15" s="61"/>
    </row>
    <row r="16" spans="1:12" x14ac:dyDescent="0.25">
      <c r="A16" s="55"/>
      <c r="B16" s="59"/>
      <c r="C16" s="60"/>
      <c r="D16" s="61"/>
    </row>
    <row r="17" spans="1:4" x14ac:dyDescent="0.25">
      <c r="A17" s="55"/>
      <c r="B17" s="59"/>
      <c r="C17" s="60"/>
      <c r="D17" s="61"/>
    </row>
    <row r="18" spans="1:4" ht="14.25" thickBot="1" x14ac:dyDescent="0.3">
      <c r="A18" s="62"/>
      <c r="B18" s="63"/>
      <c r="C18" s="64"/>
      <c r="D18" s="65"/>
    </row>
    <row r="19" spans="1:4" ht="15.75" thickTop="1" x14ac:dyDescent="0.3">
      <c r="A19" s="66" t="s">
        <v>47</v>
      </c>
      <c r="B19" s="67">
        <f>SUM(B4:B18)</f>
        <v>11448387</v>
      </c>
      <c r="C19" s="68">
        <f>SUM(C4:C18)</f>
        <v>301154</v>
      </c>
      <c r="D19" s="69">
        <f>SUM(D4:D18)</f>
        <v>11147233</v>
      </c>
    </row>
    <row r="21" spans="1:4" ht="15" x14ac:dyDescent="0.3">
      <c r="A21" s="179" t="s">
        <v>78</v>
      </c>
      <c r="B21" s="180"/>
    </row>
    <row r="27" spans="1:4" ht="15" x14ac:dyDescent="0.25">
      <c r="B27" s="213"/>
    </row>
  </sheetData>
  <mergeCells count="2">
    <mergeCell ref="A2:D2"/>
    <mergeCell ref="A1:D1"/>
  </mergeCells>
  <phoneticPr fontId="1" type="noConversion"/>
  <pageMargins left="0.75" right="0.75" top="1" bottom="1" header="0.5" footer="0.5"/>
  <pageSetup orientation="landscape" r:id="rId1"/>
  <headerFooter alignWithMargins="0">
    <oddFooter>&amp;LWorksheet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4" zoomScaleNormal="100" workbookViewId="0">
      <selection activeCell="B29" sqref="B29"/>
    </sheetView>
  </sheetViews>
  <sheetFormatPr defaultColWidth="9" defaultRowHeight="12.75" x14ac:dyDescent="0.25"/>
  <cols>
    <col min="1" max="1" width="7.1640625" style="70" customWidth="1"/>
    <col min="2" max="2" width="28" style="70" customWidth="1"/>
    <col min="3" max="3" width="11.6640625" style="154" customWidth="1"/>
    <col min="4" max="4" width="11.1640625" style="154" customWidth="1"/>
    <col min="5" max="5" width="12.1640625" style="154" customWidth="1"/>
    <col min="6" max="13" width="8.33203125" style="70" customWidth="1"/>
    <col min="14" max="16384" width="9" style="70"/>
  </cols>
  <sheetData>
    <row r="1" spans="1:13" s="5" customFormat="1" ht="42" customHeight="1" x14ac:dyDescent="0.3">
      <c r="A1" s="215" t="s">
        <v>76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13" ht="34.5" customHeight="1" x14ac:dyDescent="0.25">
      <c r="A2" s="253" t="s">
        <v>85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3" s="75" customFormat="1" ht="56.25" customHeight="1" thickBot="1" x14ac:dyDescent="0.35">
      <c r="A3" s="71" t="s">
        <v>26</v>
      </c>
      <c r="B3" s="72" t="s">
        <v>28</v>
      </c>
      <c r="C3" s="72" t="s">
        <v>8</v>
      </c>
      <c r="D3" s="71" t="s">
        <v>9</v>
      </c>
      <c r="E3" s="73" t="s">
        <v>30</v>
      </c>
      <c r="F3" s="74" t="s">
        <v>10</v>
      </c>
      <c r="G3" s="71" t="s">
        <v>11</v>
      </c>
      <c r="H3" s="71" t="s">
        <v>12</v>
      </c>
      <c r="I3" s="73" t="s">
        <v>13</v>
      </c>
      <c r="J3" s="72" t="s">
        <v>14</v>
      </c>
      <c r="K3" s="71" t="s">
        <v>15</v>
      </c>
      <c r="L3" s="71" t="s">
        <v>16</v>
      </c>
      <c r="M3" s="71" t="s">
        <v>17</v>
      </c>
    </row>
    <row r="4" spans="1:13" s="75" customFormat="1" ht="13.35" customHeight="1" x14ac:dyDescent="0.25">
      <c r="A4" s="76" t="s">
        <v>20</v>
      </c>
      <c r="B4" s="77" t="s">
        <v>197</v>
      </c>
      <c r="C4" s="78" t="s">
        <v>123</v>
      </c>
      <c r="D4" s="129" t="s">
        <v>124</v>
      </c>
      <c r="E4" s="79" t="s">
        <v>122</v>
      </c>
      <c r="F4" s="80">
        <v>0</v>
      </c>
      <c r="G4" s="81">
        <f>F4/12</f>
        <v>0</v>
      </c>
      <c r="H4" s="82">
        <v>0</v>
      </c>
      <c r="I4" s="83">
        <f>ROUND(G4*H4,2)</f>
        <v>0</v>
      </c>
      <c r="J4" s="80">
        <v>9</v>
      </c>
      <c r="K4" s="84">
        <f>J4/12</f>
        <v>0.75</v>
      </c>
      <c r="L4" s="205">
        <v>0.88</v>
      </c>
      <c r="M4" s="81">
        <f>K4*L4</f>
        <v>0.66</v>
      </c>
    </row>
    <row r="5" spans="1:13" s="75" customFormat="1" ht="13.35" customHeight="1" x14ac:dyDescent="0.25">
      <c r="A5" s="85"/>
      <c r="B5" s="86" t="s">
        <v>198</v>
      </c>
      <c r="C5" s="87"/>
      <c r="D5" s="85"/>
      <c r="E5" s="88"/>
      <c r="F5" s="89"/>
      <c r="G5" s="90"/>
      <c r="H5" s="91"/>
      <c r="I5" s="83"/>
      <c r="J5" s="92"/>
      <c r="K5" s="93"/>
      <c r="L5" s="206"/>
      <c r="M5" s="94"/>
    </row>
    <row r="6" spans="1:13" s="75" customFormat="1" ht="13.35" customHeight="1" x14ac:dyDescent="0.25">
      <c r="A6" s="76" t="s">
        <v>20</v>
      </c>
      <c r="B6" s="77" t="s">
        <v>197</v>
      </c>
      <c r="C6" s="78" t="s">
        <v>123</v>
      </c>
      <c r="D6" s="129" t="s">
        <v>124</v>
      </c>
      <c r="E6" s="79" t="s">
        <v>145</v>
      </c>
      <c r="F6" s="80">
        <v>0</v>
      </c>
      <c r="G6" s="81">
        <f>F6/12</f>
        <v>0</v>
      </c>
      <c r="H6" s="82">
        <v>0</v>
      </c>
      <c r="I6" s="83">
        <f>ROUND(G6*H6,2)</f>
        <v>0</v>
      </c>
      <c r="J6" s="95">
        <v>9</v>
      </c>
      <c r="K6" s="84">
        <f>J6/12</f>
        <v>0.75</v>
      </c>
      <c r="L6" s="205">
        <v>0.88</v>
      </c>
      <c r="M6" s="96">
        <f>K6*L6</f>
        <v>0.66</v>
      </c>
    </row>
    <row r="7" spans="1:13" s="75" customFormat="1" ht="13.35" customHeight="1" x14ac:dyDescent="0.25">
      <c r="A7" s="85"/>
      <c r="B7" s="86" t="s">
        <v>198</v>
      </c>
      <c r="C7" s="87"/>
      <c r="D7" s="85"/>
      <c r="E7" s="88"/>
      <c r="F7" s="89"/>
      <c r="G7" s="90"/>
      <c r="H7" s="91"/>
      <c r="I7" s="97"/>
      <c r="J7" s="89"/>
      <c r="K7" s="93"/>
      <c r="L7" s="206"/>
      <c r="M7" s="98"/>
    </row>
    <row r="8" spans="1:13" s="75" customFormat="1" ht="13.35" customHeight="1" x14ac:dyDescent="0.25">
      <c r="A8" s="76" t="s">
        <v>18</v>
      </c>
      <c r="B8" s="77" t="s">
        <v>163</v>
      </c>
      <c r="C8" s="78" t="s">
        <v>123</v>
      </c>
      <c r="D8" s="129" t="s">
        <v>124</v>
      </c>
      <c r="E8" s="79" t="s">
        <v>121</v>
      </c>
      <c r="F8" s="95">
        <v>9</v>
      </c>
      <c r="G8" s="81">
        <f>F8/12</f>
        <v>0.75</v>
      </c>
      <c r="H8" s="82">
        <v>0.22</v>
      </c>
      <c r="I8" s="83">
        <f>ROUND(G8*H8,2)</f>
        <v>0.17</v>
      </c>
      <c r="J8" s="80">
        <v>9</v>
      </c>
      <c r="K8" s="84">
        <f>J8/12</f>
        <v>0.75</v>
      </c>
      <c r="L8" s="205">
        <v>0.22</v>
      </c>
      <c r="M8" s="83">
        <f>ROUND(K8*L8,2)</f>
        <v>0.17</v>
      </c>
    </row>
    <row r="9" spans="1:13" s="75" customFormat="1" ht="13.35" customHeight="1" x14ac:dyDescent="0.25">
      <c r="A9" s="85"/>
      <c r="B9" s="86" t="s">
        <v>196</v>
      </c>
      <c r="C9" s="85"/>
      <c r="D9" s="187"/>
      <c r="E9" s="88"/>
      <c r="F9" s="89"/>
      <c r="G9" s="90"/>
      <c r="H9" s="91"/>
      <c r="I9" s="97"/>
      <c r="J9" s="89"/>
      <c r="K9" s="93"/>
      <c r="L9" s="206"/>
      <c r="M9" s="98"/>
    </row>
    <row r="10" spans="1:13" s="75" customFormat="1" ht="13.35" customHeight="1" x14ac:dyDescent="0.25">
      <c r="A10" s="76" t="s">
        <v>18</v>
      </c>
      <c r="B10" s="77" t="s">
        <v>162</v>
      </c>
      <c r="C10" s="78" t="s">
        <v>123</v>
      </c>
      <c r="D10" s="129" t="s">
        <v>124</v>
      </c>
      <c r="E10" s="79" t="s">
        <v>121</v>
      </c>
      <c r="F10" s="80">
        <v>9</v>
      </c>
      <c r="G10" s="81">
        <f>F10/12</f>
        <v>0.75</v>
      </c>
      <c r="H10" s="82">
        <v>0.22</v>
      </c>
      <c r="I10" s="83">
        <f>ROUND(G10*H10,2)</f>
        <v>0.17</v>
      </c>
      <c r="J10" s="80">
        <v>9</v>
      </c>
      <c r="K10" s="84">
        <f>J10/12</f>
        <v>0.75</v>
      </c>
      <c r="L10" s="82">
        <v>0.22</v>
      </c>
      <c r="M10" s="83">
        <f>ROUND(K10*L10,2)</f>
        <v>0.17</v>
      </c>
    </row>
    <row r="11" spans="1:13" s="75" customFormat="1" ht="13.35" customHeight="1" x14ac:dyDescent="0.25">
      <c r="A11" s="85"/>
      <c r="B11" s="86" t="s">
        <v>196</v>
      </c>
      <c r="C11" s="85"/>
      <c r="D11" s="187"/>
      <c r="E11" s="88"/>
      <c r="F11" s="89"/>
      <c r="G11" s="90"/>
      <c r="H11" s="91"/>
      <c r="I11" s="97"/>
      <c r="J11" s="89"/>
      <c r="K11" s="93"/>
      <c r="L11" s="91"/>
      <c r="M11" s="98"/>
    </row>
    <row r="12" spans="1:13" s="75" customFormat="1" ht="13.35" customHeight="1" x14ac:dyDescent="0.25">
      <c r="A12" s="76" t="s">
        <v>18</v>
      </c>
      <c r="B12" s="77" t="s">
        <v>161</v>
      </c>
      <c r="C12" s="78" t="s">
        <v>147</v>
      </c>
      <c r="D12" s="129" t="s">
        <v>152</v>
      </c>
      <c r="E12" s="79" t="s">
        <v>121</v>
      </c>
      <c r="F12" s="80">
        <v>9</v>
      </c>
      <c r="G12" s="81">
        <f>F12/12</f>
        <v>0.75</v>
      </c>
      <c r="H12" s="82">
        <v>0.22</v>
      </c>
      <c r="I12" s="83">
        <f>ROUND(G12*H12,2)</f>
        <v>0.17</v>
      </c>
      <c r="J12" s="80">
        <v>9</v>
      </c>
      <c r="K12" s="84">
        <f>J12/12</f>
        <v>0.75</v>
      </c>
      <c r="L12" s="82">
        <v>0.22</v>
      </c>
      <c r="M12" s="83">
        <f>ROUND(K12*L12,2)</f>
        <v>0.17</v>
      </c>
    </row>
    <row r="13" spans="1:13" s="75" customFormat="1" ht="13.35" customHeight="1" x14ac:dyDescent="0.25">
      <c r="A13" s="85"/>
      <c r="B13" s="86" t="s">
        <v>196</v>
      </c>
      <c r="C13" s="85"/>
      <c r="D13" s="187"/>
      <c r="E13" s="88"/>
      <c r="F13" s="89"/>
      <c r="G13" s="90"/>
      <c r="H13" s="91"/>
      <c r="I13" s="97"/>
      <c r="J13" s="89"/>
      <c r="K13" s="93"/>
      <c r="L13" s="91"/>
      <c r="M13" s="98"/>
    </row>
    <row r="14" spans="1:13" s="75" customFormat="1" ht="13.35" customHeight="1" x14ac:dyDescent="0.25">
      <c r="A14" s="76" t="s">
        <v>18</v>
      </c>
      <c r="B14" s="77" t="s">
        <v>160</v>
      </c>
      <c r="C14" s="78" t="s">
        <v>146</v>
      </c>
      <c r="D14" s="129" t="s">
        <v>19</v>
      </c>
      <c r="E14" s="79" t="s">
        <v>121</v>
      </c>
      <c r="F14" s="80">
        <v>9</v>
      </c>
      <c r="G14" s="81">
        <f>F14/12</f>
        <v>0.75</v>
      </c>
      <c r="H14" s="82">
        <v>0.22</v>
      </c>
      <c r="I14" s="83">
        <f>ROUND(G14*H14,2)</f>
        <v>0.17</v>
      </c>
      <c r="J14" s="80">
        <v>9</v>
      </c>
      <c r="K14" s="84">
        <f>J14/12</f>
        <v>0.75</v>
      </c>
      <c r="L14" s="82">
        <v>0.22</v>
      </c>
      <c r="M14" s="83">
        <f>ROUND(K14*L14,2)</f>
        <v>0.17</v>
      </c>
    </row>
    <row r="15" spans="1:13" s="75" customFormat="1" ht="13.35" customHeight="1" x14ac:dyDescent="0.25">
      <c r="A15" s="85"/>
      <c r="B15" s="86" t="s">
        <v>196</v>
      </c>
      <c r="C15" s="85" t="s">
        <v>147</v>
      </c>
      <c r="D15" s="187" t="s">
        <v>148</v>
      </c>
      <c r="E15" s="88"/>
      <c r="F15" s="89"/>
      <c r="G15" s="90"/>
      <c r="H15" s="91"/>
      <c r="I15" s="97"/>
      <c r="J15" s="89"/>
      <c r="K15" s="93"/>
      <c r="L15" s="91"/>
      <c r="M15" s="98"/>
    </row>
    <row r="16" spans="1:13" s="75" customFormat="1" ht="13.35" customHeight="1" x14ac:dyDescent="0.25">
      <c r="A16" s="76" t="s">
        <v>18</v>
      </c>
      <c r="B16" s="77" t="s">
        <v>159</v>
      </c>
      <c r="C16" s="78" t="s">
        <v>123</v>
      </c>
      <c r="D16" s="129" t="s">
        <v>124</v>
      </c>
      <c r="E16" s="79" t="s">
        <v>121</v>
      </c>
      <c r="F16" s="80">
        <v>9</v>
      </c>
      <c r="G16" s="81">
        <f>F16/12</f>
        <v>0.75</v>
      </c>
      <c r="H16" s="82">
        <v>0.3</v>
      </c>
      <c r="I16" s="83">
        <f>ROUND(G16*H16,2)</f>
        <v>0.23</v>
      </c>
      <c r="J16" s="80">
        <v>9</v>
      </c>
      <c r="K16" s="84">
        <f>J16/12</f>
        <v>0.75</v>
      </c>
      <c r="L16" s="82">
        <v>0.3</v>
      </c>
      <c r="M16" s="83">
        <f>ROUND(K16*L16,2)</f>
        <v>0.23</v>
      </c>
    </row>
    <row r="17" spans="1:13" s="75" customFormat="1" ht="13.35" customHeight="1" x14ac:dyDescent="0.25">
      <c r="A17" s="85"/>
      <c r="B17" s="86" t="s">
        <v>196</v>
      </c>
      <c r="C17" s="85"/>
      <c r="D17" s="187"/>
      <c r="E17" s="88"/>
      <c r="F17" s="89"/>
      <c r="G17" s="90"/>
      <c r="H17" s="91"/>
      <c r="I17" s="97"/>
      <c r="J17" s="89"/>
      <c r="K17" s="93"/>
      <c r="L17" s="91"/>
      <c r="M17" s="98"/>
    </row>
    <row r="18" spans="1:13" s="75" customFormat="1" ht="13.35" customHeight="1" x14ac:dyDescent="0.25">
      <c r="A18" s="76" t="s">
        <v>18</v>
      </c>
      <c r="B18" s="77" t="s">
        <v>158</v>
      </c>
      <c r="C18" s="78" t="s">
        <v>123</v>
      </c>
      <c r="D18" s="129" t="s">
        <v>124</v>
      </c>
      <c r="E18" s="79" t="s">
        <v>121</v>
      </c>
      <c r="F18" s="80">
        <v>9</v>
      </c>
      <c r="G18" s="81">
        <f>F18/12</f>
        <v>0.75</v>
      </c>
      <c r="H18" s="82">
        <v>0.3</v>
      </c>
      <c r="I18" s="83">
        <f>ROUND(G18*H18,2)</f>
        <v>0.23</v>
      </c>
      <c r="J18" s="80">
        <v>9</v>
      </c>
      <c r="K18" s="84">
        <f>J18/12</f>
        <v>0.75</v>
      </c>
      <c r="L18" s="82">
        <v>0.3</v>
      </c>
      <c r="M18" s="83">
        <f>ROUND(K18*L18,2)</f>
        <v>0.23</v>
      </c>
    </row>
    <row r="19" spans="1:13" s="75" customFormat="1" ht="13.35" customHeight="1" x14ac:dyDescent="0.25">
      <c r="A19" s="85"/>
      <c r="B19" s="86" t="s">
        <v>196</v>
      </c>
      <c r="C19" s="85"/>
      <c r="D19" s="187"/>
      <c r="E19" s="88"/>
      <c r="F19" s="89"/>
      <c r="G19" s="90"/>
      <c r="H19" s="91"/>
      <c r="I19" s="97"/>
      <c r="J19" s="89"/>
      <c r="K19" s="93"/>
      <c r="L19" s="91"/>
      <c r="M19" s="98"/>
    </row>
    <row r="20" spans="1:13" s="75" customFormat="1" ht="13.35" customHeight="1" x14ac:dyDescent="0.25">
      <c r="A20" s="76" t="s">
        <v>18</v>
      </c>
      <c r="B20" s="77" t="s">
        <v>157</v>
      </c>
      <c r="C20" s="78" t="s">
        <v>123</v>
      </c>
      <c r="D20" s="129" t="s">
        <v>124</v>
      </c>
      <c r="E20" s="79" t="s">
        <v>121</v>
      </c>
      <c r="F20" s="80">
        <v>9</v>
      </c>
      <c r="G20" s="81">
        <f>F20/12</f>
        <v>0.75</v>
      </c>
      <c r="H20" s="82">
        <v>0.22</v>
      </c>
      <c r="I20" s="83">
        <f>ROUND(G20*H20,2)</f>
        <v>0.17</v>
      </c>
      <c r="J20" s="80">
        <v>9</v>
      </c>
      <c r="K20" s="84">
        <f>J20/12</f>
        <v>0.75</v>
      </c>
      <c r="L20" s="82">
        <v>0.22</v>
      </c>
      <c r="M20" s="83">
        <f>ROUND(K20*L20,2)</f>
        <v>0.17</v>
      </c>
    </row>
    <row r="21" spans="1:13" s="75" customFormat="1" ht="13.35" customHeight="1" x14ac:dyDescent="0.25">
      <c r="A21" s="85"/>
      <c r="B21" s="86" t="s">
        <v>196</v>
      </c>
      <c r="C21" s="85"/>
      <c r="D21" s="187"/>
      <c r="E21" s="88"/>
      <c r="F21" s="89"/>
      <c r="G21" s="90"/>
      <c r="H21" s="91"/>
      <c r="I21" s="97"/>
      <c r="J21" s="89"/>
      <c r="K21" s="93"/>
      <c r="L21" s="91"/>
      <c r="M21" s="98"/>
    </row>
    <row r="22" spans="1:13" s="75" customFormat="1" ht="13.35" customHeight="1" x14ac:dyDescent="0.25">
      <c r="A22" s="76" t="s">
        <v>18</v>
      </c>
      <c r="B22" s="77" t="s">
        <v>156</v>
      </c>
      <c r="C22" s="78" t="s">
        <v>123</v>
      </c>
      <c r="D22" s="129" t="s">
        <v>124</v>
      </c>
      <c r="E22" s="79" t="s">
        <v>120</v>
      </c>
      <c r="F22" s="80">
        <v>0</v>
      </c>
      <c r="G22" s="81">
        <f>F22/12</f>
        <v>0</v>
      </c>
      <c r="H22" s="82">
        <v>0</v>
      </c>
      <c r="I22" s="83">
        <f>ROUND(G22*H22,2)</f>
        <v>0</v>
      </c>
      <c r="J22" s="80">
        <v>9</v>
      </c>
      <c r="K22" s="84">
        <f>J22/12</f>
        <v>0.75</v>
      </c>
      <c r="L22" s="82">
        <v>0.22</v>
      </c>
      <c r="M22" s="83">
        <f>ROUND(K22*L22,2)</f>
        <v>0.17</v>
      </c>
    </row>
    <row r="23" spans="1:13" s="75" customFormat="1" ht="13.35" customHeight="1" x14ac:dyDescent="0.25">
      <c r="A23" s="85"/>
      <c r="B23" s="86" t="s">
        <v>149</v>
      </c>
      <c r="C23" s="85"/>
      <c r="D23" s="187"/>
      <c r="E23" s="88"/>
      <c r="F23" s="89"/>
      <c r="G23" s="90"/>
      <c r="H23" s="91"/>
      <c r="I23" s="97"/>
      <c r="J23" s="89"/>
      <c r="K23" s="93"/>
      <c r="L23" s="91"/>
      <c r="M23" s="98"/>
    </row>
    <row r="24" spans="1:13" s="75" customFormat="1" ht="13.35" customHeight="1" x14ac:dyDescent="0.25">
      <c r="A24" s="76" t="s">
        <v>18</v>
      </c>
      <c r="B24" s="77" t="s">
        <v>164</v>
      </c>
      <c r="C24" s="78" t="s">
        <v>123</v>
      </c>
      <c r="D24" s="129" t="s">
        <v>124</v>
      </c>
      <c r="E24" s="79" t="s">
        <v>120</v>
      </c>
      <c r="F24" s="80">
        <v>0</v>
      </c>
      <c r="G24" s="81">
        <f>F24/12</f>
        <v>0</v>
      </c>
      <c r="H24" s="82">
        <v>0</v>
      </c>
      <c r="I24" s="83">
        <f>ROUND(G24*H24,2)</f>
        <v>0</v>
      </c>
      <c r="J24" s="80">
        <v>9</v>
      </c>
      <c r="K24" s="84">
        <f>J24/12</f>
        <v>0.75</v>
      </c>
      <c r="L24" s="82">
        <v>0.15</v>
      </c>
      <c r="M24" s="83">
        <f>ROUND(K24*L24,2)</f>
        <v>0.11</v>
      </c>
    </row>
    <row r="25" spans="1:13" s="75" customFormat="1" ht="13.35" customHeight="1" x14ac:dyDescent="0.25">
      <c r="A25" s="85"/>
      <c r="B25" s="86" t="s">
        <v>139</v>
      </c>
      <c r="C25" s="85"/>
      <c r="D25" s="187"/>
      <c r="E25" s="88"/>
      <c r="F25" s="89"/>
      <c r="G25" s="90"/>
      <c r="H25" s="91"/>
      <c r="I25" s="97"/>
      <c r="J25" s="89"/>
      <c r="K25" s="93"/>
      <c r="L25" s="91"/>
      <c r="M25" s="98"/>
    </row>
    <row r="26" spans="1:13" s="75" customFormat="1" ht="13.35" customHeight="1" x14ac:dyDescent="0.25">
      <c r="A26" s="76" t="s">
        <v>18</v>
      </c>
      <c r="B26" s="77" t="s">
        <v>165</v>
      </c>
      <c r="C26" s="78" t="s">
        <v>123</v>
      </c>
      <c r="D26" s="129" t="s">
        <v>124</v>
      </c>
      <c r="E26" s="79" t="s">
        <v>120</v>
      </c>
      <c r="F26" s="80">
        <v>0</v>
      </c>
      <c r="G26" s="81">
        <f>F26/12</f>
        <v>0</v>
      </c>
      <c r="H26" s="82">
        <v>0</v>
      </c>
      <c r="I26" s="83">
        <f>ROUND(G26*H26,2)</f>
        <v>0</v>
      </c>
      <c r="J26" s="80">
        <v>9</v>
      </c>
      <c r="K26" s="84">
        <f>J26/12</f>
        <v>0.75</v>
      </c>
      <c r="L26" s="82">
        <v>0.22</v>
      </c>
      <c r="M26" s="83">
        <f>ROUND(K26*L26,2)</f>
        <v>0.17</v>
      </c>
    </row>
    <row r="27" spans="1:13" s="75" customFormat="1" ht="13.35" customHeight="1" x14ac:dyDescent="0.25">
      <c r="A27" s="85"/>
      <c r="B27" s="86" t="s">
        <v>149</v>
      </c>
      <c r="C27" s="85"/>
      <c r="D27" s="187"/>
      <c r="E27" s="88"/>
      <c r="F27" s="89"/>
      <c r="G27" s="90"/>
      <c r="H27" s="91"/>
      <c r="I27" s="97"/>
      <c r="J27" s="89"/>
      <c r="K27" s="93"/>
      <c r="L27" s="91"/>
      <c r="M27" s="98"/>
    </row>
    <row r="28" spans="1:13" s="75" customFormat="1" ht="13.35" customHeight="1" x14ac:dyDescent="0.25">
      <c r="A28" s="76" t="s">
        <v>18</v>
      </c>
      <c r="B28" s="77" t="s">
        <v>166</v>
      </c>
      <c r="C28" s="78" t="s">
        <v>123</v>
      </c>
      <c r="D28" s="129" t="s">
        <v>124</v>
      </c>
      <c r="E28" s="79" t="s">
        <v>120</v>
      </c>
      <c r="F28" s="80">
        <v>0</v>
      </c>
      <c r="G28" s="81">
        <f>F28/12</f>
        <v>0</v>
      </c>
      <c r="H28" s="82">
        <v>0</v>
      </c>
      <c r="I28" s="83">
        <f>ROUND(G28*H28,2)</f>
        <v>0</v>
      </c>
      <c r="J28" s="80">
        <v>9</v>
      </c>
      <c r="K28" s="84">
        <f>J28/12</f>
        <v>0.75</v>
      </c>
      <c r="L28" s="82">
        <v>0.22</v>
      </c>
      <c r="M28" s="83">
        <f>ROUND(K28*L28,2)</f>
        <v>0.17</v>
      </c>
    </row>
    <row r="29" spans="1:13" s="75" customFormat="1" ht="13.35" customHeight="1" x14ac:dyDescent="0.25">
      <c r="A29" s="85"/>
      <c r="B29" s="86" t="s">
        <v>149</v>
      </c>
      <c r="C29" s="85"/>
      <c r="D29" s="187"/>
      <c r="E29" s="88"/>
      <c r="F29" s="89"/>
      <c r="G29" s="90"/>
      <c r="H29" s="91"/>
      <c r="I29" s="97"/>
      <c r="J29" s="89"/>
      <c r="K29" s="93"/>
      <c r="L29" s="91"/>
      <c r="M29" s="98"/>
    </row>
    <row r="30" spans="1:13" s="75" customFormat="1" ht="13.35" customHeight="1" x14ac:dyDescent="0.25">
      <c r="A30" s="76" t="s">
        <v>18</v>
      </c>
      <c r="B30" s="77" t="s">
        <v>167</v>
      </c>
      <c r="C30" s="78" t="s">
        <v>123</v>
      </c>
      <c r="D30" s="129" t="s">
        <v>124</v>
      </c>
      <c r="E30" s="79" t="s">
        <v>120</v>
      </c>
      <c r="F30" s="80">
        <v>0</v>
      </c>
      <c r="G30" s="81">
        <f>F30/12</f>
        <v>0</v>
      </c>
      <c r="H30" s="82">
        <v>0</v>
      </c>
      <c r="I30" s="83">
        <f>ROUND(G30*H30,2)</f>
        <v>0</v>
      </c>
      <c r="J30" s="80">
        <v>9</v>
      </c>
      <c r="K30" s="84">
        <f>J30/12</f>
        <v>0.75</v>
      </c>
      <c r="L30" s="82">
        <v>0.22</v>
      </c>
      <c r="M30" s="83">
        <f>ROUND(K30*L30,2)</f>
        <v>0.17</v>
      </c>
    </row>
    <row r="31" spans="1:13" s="75" customFormat="1" ht="13.35" customHeight="1" x14ac:dyDescent="0.25">
      <c r="A31" s="85"/>
      <c r="B31" s="86" t="s">
        <v>149</v>
      </c>
      <c r="C31" s="85"/>
      <c r="D31" s="187"/>
      <c r="E31" s="88"/>
      <c r="F31" s="89"/>
      <c r="G31" s="90"/>
      <c r="H31" s="91"/>
      <c r="I31" s="97"/>
      <c r="J31" s="89"/>
      <c r="K31" s="93"/>
      <c r="L31" s="91"/>
      <c r="M31" s="98"/>
    </row>
    <row r="32" spans="1:13" s="75" customFormat="1" ht="13.35" customHeight="1" x14ac:dyDescent="0.25">
      <c r="A32" s="76" t="s">
        <v>18</v>
      </c>
      <c r="B32" s="77" t="s">
        <v>168</v>
      </c>
      <c r="C32" s="78" t="s">
        <v>151</v>
      </c>
      <c r="D32" s="129" t="s">
        <v>152</v>
      </c>
      <c r="E32" s="79" t="s">
        <v>122</v>
      </c>
      <c r="F32" s="80">
        <v>0</v>
      </c>
      <c r="G32" s="81">
        <f>F32/12</f>
        <v>0</v>
      </c>
      <c r="H32" s="82">
        <v>0</v>
      </c>
      <c r="I32" s="83">
        <f>ROUND(G32*H32,2)</f>
        <v>0</v>
      </c>
      <c r="J32" s="80">
        <v>9</v>
      </c>
      <c r="K32" s="84">
        <f>J32/12</f>
        <v>0.75</v>
      </c>
      <c r="L32" s="82">
        <v>0.22</v>
      </c>
      <c r="M32" s="83">
        <f>ROUND(K32*L32,2)</f>
        <v>0.17</v>
      </c>
    </row>
    <row r="33" spans="1:13" s="75" customFormat="1" ht="13.35" customHeight="1" x14ac:dyDescent="0.25">
      <c r="A33" s="85"/>
      <c r="B33" s="86" t="s">
        <v>149</v>
      </c>
      <c r="C33" s="85" t="s">
        <v>147</v>
      </c>
      <c r="D33" s="187"/>
      <c r="E33" s="88"/>
      <c r="F33" s="89"/>
      <c r="G33" s="90"/>
      <c r="H33" s="91"/>
      <c r="I33" s="97"/>
      <c r="J33" s="89"/>
      <c r="K33" s="93"/>
      <c r="L33" s="91"/>
      <c r="M33" s="98"/>
    </row>
    <row r="34" spans="1:13" s="75" customFormat="1" ht="13.35" customHeight="1" x14ac:dyDescent="0.25">
      <c r="A34" s="76" t="s">
        <v>18</v>
      </c>
      <c r="B34" s="77" t="s">
        <v>155</v>
      </c>
      <c r="C34" s="78" t="s">
        <v>147</v>
      </c>
      <c r="D34" s="129" t="s">
        <v>152</v>
      </c>
      <c r="E34" s="79" t="s">
        <v>122</v>
      </c>
      <c r="F34" s="80">
        <v>0</v>
      </c>
      <c r="G34" s="81">
        <f>F34/12</f>
        <v>0</v>
      </c>
      <c r="H34" s="82">
        <v>0</v>
      </c>
      <c r="I34" s="83">
        <f>ROUND(G34*H34,2)</f>
        <v>0</v>
      </c>
      <c r="J34" s="80">
        <v>9</v>
      </c>
      <c r="K34" s="84">
        <f>J34/12</f>
        <v>0.75</v>
      </c>
      <c r="L34" s="82">
        <v>0.22</v>
      </c>
      <c r="M34" s="83">
        <f>ROUND(K34*L34,2)</f>
        <v>0.17</v>
      </c>
    </row>
    <row r="35" spans="1:13" s="75" customFormat="1" ht="13.35" customHeight="1" x14ac:dyDescent="0.25">
      <c r="A35" s="85"/>
      <c r="B35" s="86" t="s">
        <v>149</v>
      </c>
      <c r="C35" s="85"/>
      <c r="D35" s="187"/>
      <c r="E35" s="88"/>
      <c r="F35" s="89"/>
      <c r="G35" s="90"/>
      <c r="H35" s="91"/>
      <c r="I35" s="97"/>
      <c r="J35" s="89"/>
      <c r="K35" s="93"/>
      <c r="L35" s="91"/>
      <c r="M35" s="98"/>
    </row>
    <row r="36" spans="1:13" s="75" customFormat="1" ht="13.35" customHeight="1" x14ac:dyDescent="0.25">
      <c r="A36" s="76" t="s">
        <v>18</v>
      </c>
      <c r="B36" s="77" t="s">
        <v>150</v>
      </c>
      <c r="C36" s="78" t="s">
        <v>123</v>
      </c>
      <c r="D36" s="129" t="s">
        <v>124</v>
      </c>
      <c r="E36" s="79" t="s">
        <v>144</v>
      </c>
      <c r="F36" s="80">
        <v>0</v>
      </c>
      <c r="G36" s="81">
        <f>F36/12</f>
        <v>0</v>
      </c>
      <c r="H36" s="82">
        <v>0</v>
      </c>
      <c r="I36" s="83">
        <f>ROUND(G36*H36,2)</f>
        <v>0</v>
      </c>
      <c r="J36" s="80">
        <v>9</v>
      </c>
      <c r="K36" s="84">
        <f>J36/12</f>
        <v>0.75</v>
      </c>
      <c r="L36" s="82">
        <v>0.22</v>
      </c>
      <c r="M36" s="83">
        <f>ROUND(K36*L36,2)</f>
        <v>0.17</v>
      </c>
    </row>
    <row r="37" spans="1:13" s="75" customFormat="1" ht="13.35" customHeight="1" x14ac:dyDescent="0.25">
      <c r="A37" s="85"/>
      <c r="B37" s="86" t="s">
        <v>149</v>
      </c>
      <c r="C37" s="85"/>
      <c r="D37" s="187"/>
      <c r="E37" s="88"/>
      <c r="F37" s="89"/>
      <c r="G37" s="90"/>
      <c r="H37" s="91"/>
      <c r="I37" s="97"/>
      <c r="J37" s="89"/>
      <c r="K37" s="93"/>
      <c r="L37" s="91"/>
      <c r="M37" s="98"/>
    </row>
    <row r="38" spans="1:13" s="75" customFormat="1" ht="13.35" customHeight="1" x14ac:dyDescent="0.25">
      <c r="A38" s="76" t="s">
        <v>18</v>
      </c>
      <c r="B38" s="77" t="s">
        <v>169</v>
      </c>
      <c r="C38" s="78" t="s">
        <v>123</v>
      </c>
      <c r="D38" s="129" t="s">
        <v>124</v>
      </c>
      <c r="E38" s="79" t="s">
        <v>144</v>
      </c>
      <c r="F38" s="80">
        <v>0</v>
      </c>
      <c r="G38" s="81">
        <f>F38/12</f>
        <v>0</v>
      </c>
      <c r="H38" s="82">
        <v>0</v>
      </c>
      <c r="I38" s="83">
        <f>ROUND(G38*H38,2)</f>
        <v>0</v>
      </c>
      <c r="J38" s="80">
        <v>9</v>
      </c>
      <c r="K38" s="84">
        <f>J38/12</f>
        <v>0.75</v>
      </c>
      <c r="L38" s="82">
        <v>0.22</v>
      </c>
      <c r="M38" s="83">
        <f>ROUND(K38*L38,2)</f>
        <v>0.17</v>
      </c>
    </row>
    <row r="39" spans="1:13" s="75" customFormat="1" ht="13.35" customHeight="1" x14ac:dyDescent="0.25">
      <c r="A39" s="85"/>
      <c r="B39" s="86" t="s">
        <v>149</v>
      </c>
      <c r="C39" s="85"/>
      <c r="D39" s="187"/>
      <c r="E39" s="88"/>
      <c r="F39" s="89"/>
      <c r="G39" s="90"/>
      <c r="H39" s="91"/>
      <c r="I39" s="97"/>
      <c r="J39" s="89"/>
      <c r="K39" s="93"/>
      <c r="L39" s="91"/>
      <c r="M39" s="98"/>
    </row>
    <row r="40" spans="1:13" s="75" customFormat="1" ht="13.35" customHeight="1" x14ac:dyDescent="0.25">
      <c r="A40" s="76" t="s">
        <v>18</v>
      </c>
      <c r="B40" s="77" t="s">
        <v>153</v>
      </c>
      <c r="C40" s="78" t="s">
        <v>151</v>
      </c>
      <c r="D40" s="129" t="s">
        <v>152</v>
      </c>
      <c r="E40" s="79" t="s">
        <v>145</v>
      </c>
      <c r="F40" s="80">
        <v>0</v>
      </c>
      <c r="G40" s="81">
        <f>F40/12</f>
        <v>0</v>
      </c>
      <c r="H40" s="82">
        <v>0</v>
      </c>
      <c r="I40" s="83">
        <f>ROUND(G40*H40,2)</f>
        <v>0</v>
      </c>
      <c r="J40" s="80">
        <v>9</v>
      </c>
      <c r="K40" s="84">
        <f>J40/12</f>
        <v>0.75</v>
      </c>
      <c r="L40" s="82">
        <v>0.22</v>
      </c>
      <c r="M40" s="83">
        <f>ROUND(K40*L40,2)</f>
        <v>0.17</v>
      </c>
    </row>
    <row r="41" spans="1:13" s="75" customFormat="1" ht="13.35" customHeight="1" x14ac:dyDescent="0.25">
      <c r="A41" s="85"/>
      <c r="B41" s="86" t="s">
        <v>149</v>
      </c>
      <c r="C41" s="85" t="s">
        <v>147</v>
      </c>
      <c r="D41" s="187"/>
      <c r="E41" s="88"/>
      <c r="F41" s="89"/>
      <c r="G41" s="90"/>
      <c r="H41" s="91"/>
      <c r="I41" s="97"/>
      <c r="J41" s="89"/>
      <c r="K41" s="93"/>
      <c r="L41" s="91"/>
      <c r="M41" s="98"/>
    </row>
    <row r="42" spans="1:13" s="75" customFormat="1" ht="13.35" customHeight="1" x14ac:dyDescent="0.25">
      <c r="A42" s="76" t="s">
        <v>18</v>
      </c>
      <c r="B42" s="77" t="s">
        <v>154</v>
      </c>
      <c r="C42" s="78" t="s">
        <v>123</v>
      </c>
      <c r="D42" s="129" t="s">
        <v>124</v>
      </c>
      <c r="E42" s="79" t="s">
        <v>145</v>
      </c>
      <c r="F42" s="80">
        <v>0</v>
      </c>
      <c r="G42" s="81">
        <v>0</v>
      </c>
      <c r="H42" s="82">
        <v>0</v>
      </c>
      <c r="I42" s="83">
        <f>ROUND(G42*H42,2)</f>
        <v>0</v>
      </c>
      <c r="J42" s="80">
        <v>9</v>
      </c>
      <c r="K42" s="84">
        <f>J42/12</f>
        <v>0.75</v>
      </c>
      <c r="L42" s="82">
        <v>0.22</v>
      </c>
      <c r="M42" s="83">
        <f>ROUND(K42*L42,2)</f>
        <v>0.17</v>
      </c>
    </row>
    <row r="43" spans="1:13" s="75" customFormat="1" ht="13.35" customHeight="1" thickBot="1" x14ac:dyDescent="0.3">
      <c r="A43" s="85"/>
      <c r="B43" s="86" t="s">
        <v>149</v>
      </c>
      <c r="C43" s="85"/>
      <c r="D43" s="187"/>
      <c r="E43" s="88"/>
      <c r="F43" s="89"/>
      <c r="G43" s="90"/>
      <c r="H43" s="91"/>
      <c r="I43" s="97"/>
      <c r="J43" s="89"/>
      <c r="K43" s="93"/>
      <c r="L43" s="91"/>
      <c r="M43" s="98"/>
    </row>
    <row r="44" spans="1:13" ht="15.6" customHeight="1" thickTop="1" x14ac:dyDescent="0.3">
      <c r="A44" s="100"/>
      <c r="B44" s="101" t="s">
        <v>21</v>
      </c>
      <c r="C44" s="102"/>
      <c r="D44" s="103"/>
      <c r="E44" s="104"/>
      <c r="F44" s="105"/>
      <c r="G44" s="106"/>
      <c r="H44" s="107"/>
      <c r="I44" s="108">
        <f>SUM(I4:I43)</f>
        <v>1.31</v>
      </c>
      <c r="J44" s="105"/>
      <c r="K44" s="109"/>
      <c r="L44" s="110"/>
      <c r="M44" s="111">
        <f>SUM(M4:M43)</f>
        <v>4.4399999999999995</v>
      </c>
    </row>
    <row r="45" spans="1:13" ht="13.5" x14ac:dyDescent="0.25">
      <c r="A45" s="112"/>
      <c r="B45" s="112"/>
      <c r="C45" s="113"/>
      <c r="D45" s="113"/>
      <c r="E45" s="113"/>
      <c r="F45" s="112"/>
      <c r="G45" s="112"/>
      <c r="H45" s="112"/>
      <c r="I45" s="112"/>
      <c r="J45" s="112"/>
      <c r="K45" s="112"/>
      <c r="L45" s="112"/>
      <c r="M45" s="112"/>
    </row>
    <row r="46" spans="1:13" ht="13.5" customHeight="1" x14ac:dyDescent="0.3">
      <c r="A46" s="114" t="s">
        <v>27</v>
      </c>
      <c r="B46" s="115"/>
      <c r="C46" s="116"/>
      <c r="D46" s="117"/>
      <c r="E46" s="117"/>
      <c r="F46" s="118"/>
      <c r="G46" s="118"/>
      <c r="H46" s="119"/>
      <c r="I46" s="255" t="s">
        <v>22</v>
      </c>
      <c r="J46" s="256"/>
      <c r="K46" s="256"/>
      <c r="L46" s="256"/>
      <c r="M46" s="257"/>
    </row>
    <row r="47" spans="1:13" ht="15" thickBot="1" x14ac:dyDescent="0.35">
      <c r="A47" s="120" t="s">
        <v>7</v>
      </c>
      <c r="B47" s="121"/>
      <c r="C47" s="122"/>
      <c r="D47" s="123" t="s">
        <v>56</v>
      </c>
      <c r="E47" s="124"/>
      <c r="F47" s="125"/>
      <c r="G47" s="125"/>
      <c r="H47" s="126"/>
      <c r="I47" s="127" t="s">
        <v>2</v>
      </c>
      <c r="J47" s="128"/>
      <c r="K47" s="128"/>
      <c r="L47" s="128"/>
      <c r="M47" s="127" t="s">
        <v>4</v>
      </c>
    </row>
    <row r="48" spans="1:13" ht="13.5" x14ac:dyDescent="0.25">
      <c r="A48" s="129" t="s">
        <v>18</v>
      </c>
      <c r="B48" s="130" t="s">
        <v>84</v>
      </c>
      <c r="C48" s="131"/>
      <c r="D48" s="132" t="s">
        <v>61</v>
      </c>
      <c r="E48" s="113"/>
      <c r="F48" s="112"/>
      <c r="G48" s="112"/>
      <c r="H48" s="133"/>
      <c r="I48" s="134">
        <f>SUM(I8:I43)</f>
        <v>1.31</v>
      </c>
      <c r="J48" s="135"/>
      <c r="K48" s="135"/>
      <c r="L48" s="135"/>
      <c r="M48" s="134">
        <f>SUM(M8:M43)</f>
        <v>3.1199999999999997</v>
      </c>
    </row>
    <row r="49" spans="1:13" ht="13.5" x14ac:dyDescent="0.25">
      <c r="A49" s="76" t="s">
        <v>23</v>
      </c>
      <c r="B49" s="132" t="s">
        <v>49</v>
      </c>
      <c r="C49" s="131"/>
      <c r="D49" s="132" t="s">
        <v>61</v>
      </c>
      <c r="E49" s="113"/>
      <c r="F49" s="112"/>
      <c r="G49" s="112"/>
      <c r="H49" s="133"/>
      <c r="I49" s="134">
        <v>0</v>
      </c>
      <c r="J49" s="135"/>
      <c r="K49" s="135"/>
      <c r="L49" s="135"/>
      <c r="M49" s="134">
        <v>0</v>
      </c>
    </row>
    <row r="50" spans="1:13" ht="13.5" x14ac:dyDescent="0.25">
      <c r="A50" s="76" t="s">
        <v>20</v>
      </c>
      <c r="B50" s="130" t="s">
        <v>50</v>
      </c>
      <c r="C50" s="131"/>
      <c r="D50" s="132" t="s">
        <v>61</v>
      </c>
      <c r="E50" s="131"/>
      <c r="F50" s="112"/>
      <c r="G50" s="112"/>
      <c r="H50" s="133"/>
      <c r="I50" s="134">
        <f>$I$44-I48</f>
        <v>0</v>
      </c>
      <c r="J50" s="135"/>
      <c r="K50" s="135"/>
      <c r="L50" s="135"/>
      <c r="M50" s="134">
        <f>$M$44-M48</f>
        <v>1.3199999999999998</v>
      </c>
    </row>
    <row r="51" spans="1:13" ht="13.5" x14ac:dyDescent="0.25">
      <c r="A51" s="99" t="s">
        <v>24</v>
      </c>
      <c r="B51" s="115" t="s">
        <v>51</v>
      </c>
      <c r="C51" s="136"/>
      <c r="D51" s="137" t="s">
        <v>37</v>
      </c>
      <c r="E51" s="117"/>
      <c r="F51" s="118"/>
      <c r="G51" s="118"/>
      <c r="H51" s="119"/>
      <c r="I51" s="138">
        <v>0</v>
      </c>
      <c r="J51" s="139"/>
      <c r="K51" s="139"/>
      <c r="L51" s="139"/>
      <c r="M51" s="138">
        <v>0</v>
      </c>
    </row>
    <row r="52" spans="1:13" ht="14.25" thickBot="1" x14ac:dyDescent="0.3">
      <c r="A52" s="140" t="s">
        <v>25</v>
      </c>
      <c r="B52" s="141" t="s">
        <v>52</v>
      </c>
      <c r="C52" s="142"/>
      <c r="D52" s="143" t="s">
        <v>37</v>
      </c>
      <c r="E52" s="144"/>
      <c r="F52" s="145"/>
      <c r="G52" s="145"/>
      <c r="H52" s="146"/>
      <c r="I52" s="147">
        <v>0</v>
      </c>
      <c r="J52" s="148"/>
      <c r="K52" s="148"/>
      <c r="L52" s="148"/>
      <c r="M52" s="147">
        <v>0</v>
      </c>
    </row>
    <row r="53" spans="1:13" ht="15.6" customHeight="1" thickTop="1" x14ac:dyDescent="0.3">
      <c r="A53" s="149"/>
      <c r="B53" s="112"/>
      <c r="C53" s="113"/>
      <c r="D53" s="113"/>
      <c r="E53" s="113"/>
      <c r="F53" s="150" t="s">
        <v>29</v>
      </c>
      <c r="G53" s="150"/>
      <c r="H53" s="151" t="s">
        <v>2</v>
      </c>
      <c r="I53" s="152">
        <f>SUM(I48:I52)</f>
        <v>1.31</v>
      </c>
      <c r="J53" s="112"/>
      <c r="K53" s="153"/>
      <c r="L53" s="151" t="s">
        <v>4</v>
      </c>
      <c r="M53" s="152">
        <f>SUM(M48:M52)</f>
        <v>4.4399999999999995</v>
      </c>
    </row>
    <row r="54" spans="1:13" ht="13.5" x14ac:dyDescent="0.3">
      <c r="A54" s="75"/>
      <c r="K54" s="155"/>
      <c r="L54" s="155"/>
      <c r="M54" s="156"/>
    </row>
  </sheetData>
  <mergeCells count="3">
    <mergeCell ref="A2:M2"/>
    <mergeCell ref="I46:M46"/>
    <mergeCell ref="A1:M1"/>
  </mergeCells>
  <phoneticPr fontId="1" type="noConversion"/>
  <pageMargins left="0.75" right="0.75" top="0.5" bottom="1" header="0.5" footer="0.5"/>
  <pageSetup orientation="landscape" r:id="rId1"/>
  <headerFooter alignWithMargins="0">
    <oddFooter>&amp;LWorksheet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C7" zoomScale="80" zoomScaleNormal="80" workbookViewId="0">
      <selection activeCell="C33" sqref="C33"/>
    </sheetView>
  </sheetViews>
  <sheetFormatPr defaultRowHeight="12.75" x14ac:dyDescent="0.2"/>
  <cols>
    <col min="1" max="1" width="15.5" customWidth="1"/>
    <col min="2" max="2" width="42.5" customWidth="1"/>
    <col min="4" max="4" width="18.33203125" bestFit="1" customWidth="1"/>
    <col min="5" max="5" width="19.1640625" bestFit="1" customWidth="1"/>
    <col min="6" max="6" width="61" bestFit="1" customWidth="1"/>
    <col min="7" max="8" width="16.83203125" customWidth="1"/>
    <col min="9" max="9" width="14" customWidth="1"/>
    <col min="10" max="10" width="14.5" customWidth="1"/>
    <col min="11" max="11" width="14" customWidth="1"/>
  </cols>
  <sheetData>
    <row r="1" spans="1:9" x14ac:dyDescent="0.2">
      <c r="C1" t="s">
        <v>91</v>
      </c>
      <c r="E1" t="s">
        <v>138</v>
      </c>
      <c r="F1" t="s">
        <v>98</v>
      </c>
    </row>
    <row r="2" spans="1:9" s="199" customFormat="1" x14ac:dyDescent="0.2">
      <c r="A2" s="203" t="s">
        <v>173</v>
      </c>
      <c r="B2" s="203" t="s">
        <v>174</v>
      </c>
      <c r="C2" s="203">
        <v>3</v>
      </c>
      <c r="D2" s="204"/>
      <c r="E2" s="204">
        <v>1</v>
      </c>
      <c r="F2" s="204">
        <v>2</v>
      </c>
    </row>
    <row r="3" spans="1:9" s="199" customFormat="1" x14ac:dyDescent="0.2">
      <c r="A3" s="203" t="s">
        <v>175</v>
      </c>
      <c r="B3" s="203" t="s">
        <v>176</v>
      </c>
      <c r="C3" s="203">
        <v>3</v>
      </c>
      <c r="D3" s="204"/>
      <c r="E3" s="204">
        <v>2</v>
      </c>
      <c r="F3" s="204">
        <v>3</v>
      </c>
    </row>
    <row r="4" spans="1:9" s="199" customFormat="1" x14ac:dyDescent="0.2">
      <c r="A4" s="203" t="s">
        <v>177</v>
      </c>
      <c r="B4" s="203" t="s">
        <v>178</v>
      </c>
      <c r="C4" s="203">
        <v>3</v>
      </c>
      <c r="D4" s="204"/>
      <c r="E4" s="204">
        <v>2</v>
      </c>
      <c r="F4" s="204">
        <v>3</v>
      </c>
    </row>
    <row r="5" spans="1:9" s="199" customFormat="1" x14ac:dyDescent="0.2">
      <c r="A5" s="203" t="s">
        <v>179</v>
      </c>
      <c r="B5" s="203" t="s">
        <v>180</v>
      </c>
      <c r="C5" s="203">
        <v>3</v>
      </c>
      <c r="D5" s="204"/>
      <c r="E5" s="204">
        <v>2</v>
      </c>
      <c r="F5" s="204">
        <v>3</v>
      </c>
    </row>
    <row r="6" spans="1:9" s="199" customFormat="1" x14ac:dyDescent="0.2">
      <c r="A6" s="203" t="s">
        <v>181</v>
      </c>
      <c r="B6" s="203" t="s">
        <v>182</v>
      </c>
      <c r="C6" s="203">
        <v>3</v>
      </c>
      <c r="D6" s="204"/>
      <c r="E6" s="204">
        <v>2</v>
      </c>
      <c r="F6" s="204">
        <v>3</v>
      </c>
    </row>
    <row r="7" spans="1:9" s="199" customFormat="1" x14ac:dyDescent="0.2">
      <c r="A7" s="203" t="s">
        <v>183</v>
      </c>
      <c r="B7" s="203" t="s">
        <v>184</v>
      </c>
      <c r="C7" s="203">
        <v>3</v>
      </c>
      <c r="D7" s="204"/>
      <c r="E7" s="204">
        <v>2</v>
      </c>
      <c r="F7" s="204">
        <v>3</v>
      </c>
    </row>
    <row r="8" spans="1:9" s="199" customFormat="1" x14ac:dyDescent="0.2">
      <c r="A8" s="203" t="s">
        <v>185</v>
      </c>
      <c r="B8" s="203" t="s">
        <v>186</v>
      </c>
      <c r="C8" s="203">
        <v>3</v>
      </c>
      <c r="D8" s="204"/>
      <c r="E8" s="204">
        <v>2</v>
      </c>
      <c r="F8" s="204">
        <v>3</v>
      </c>
    </row>
    <row r="9" spans="1:9" s="199" customFormat="1" x14ac:dyDescent="0.2">
      <c r="A9" s="203" t="s">
        <v>187</v>
      </c>
      <c r="B9" s="203" t="s">
        <v>188</v>
      </c>
      <c r="C9" s="203">
        <v>3</v>
      </c>
      <c r="D9" s="204"/>
      <c r="E9" s="204">
        <v>1</v>
      </c>
      <c r="F9" s="204">
        <v>2</v>
      </c>
    </row>
    <row r="10" spans="1:9" s="199" customFormat="1" x14ac:dyDescent="0.2">
      <c r="A10" s="203" t="s">
        <v>189</v>
      </c>
      <c r="B10" s="203" t="s">
        <v>190</v>
      </c>
      <c r="C10" s="203">
        <v>3</v>
      </c>
      <c r="D10" s="204"/>
      <c r="E10" s="204">
        <v>1</v>
      </c>
      <c r="F10" s="204">
        <v>2</v>
      </c>
    </row>
    <row r="11" spans="1:9" s="199" customFormat="1" x14ac:dyDescent="0.2">
      <c r="A11" s="203" t="s">
        <v>132</v>
      </c>
      <c r="B11" s="203" t="s">
        <v>191</v>
      </c>
      <c r="C11" s="203">
        <v>3</v>
      </c>
      <c r="D11" s="204"/>
      <c r="E11" s="204">
        <v>1</v>
      </c>
      <c r="F11" s="204">
        <v>3</v>
      </c>
    </row>
    <row r="12" spans="1:9" x14ac:dyDescent="0.2">
      <c r="A12" s="181"/>
      <c r="B12" s="181"/>
      <c r="C12" s="181">
        <f>SUM(C2:C11)</f>
        <v>30</v>
      </c>
      <c r="E12" s="201">
        <f>SUM(E2:E11)</f>
        <v>16</v>
      </c>
      <c r="F12" s="201">
        <f>SUM(F2:F11)</f>
        <v>27</v>
      </c>
    </row>
    <row r="13" spans="1:9" x14ac:dyDescent="0.2">
      <c r="A13" s="181"/>
      <c r="B13" s="181"/>
      <c r="C13" s="181"/>
      <c r="E13" s="201" t="s">
        <v>135</v>
      </c>
      <c r="F13" s="202" t="s">
        <v>135</v>
      </c>
    </row>
    <row r="14" spans="1:9" x14ac:dyDescent="0.2">
      <c r="B14" s="181"/>
      <c r="C14" s="181"/>
      <c r="E14" s="201" t="s">
        <v>136</v>
      </c>
      <c r="F14" s="202" t="s">
        <v>136</v>
      </c>
      <c r="I14" t="s">
        <v>92</v>
      </c>
    </row>
    <row r="15" spans="1:9" x14ac:dyDescent="0.2">
      <c r="E15" s="201" t="s">
        <v>137</v>
      </c>
      <c r="F15" s="202" t="s">
        <v>137</v>
      </c>
      <c r="H15" t="s">
        <v>96</v>
      </c>
    </row>
    <row r="16" spans="1:9" x14ac:dyDescent="0.2">
      <c r="A16" s="199"/>
      <c r="B16" s="199"/>
      <c r="C16" s="199"/>
      <c r="D16" s="199"/>
      <c r="F16" t="s">
        <v>93</v>
      </c>
      <c r="G16">
        <v>4</v>
      </c>
      <c r="H16" t="s">
        <v>193</v>
      </c>
    </row>
    <row r="17" spans="1:11" x14ac:dyDescent="0.2">
      <c r="A17" s="199"/>
      <c r="B17" s="199"/>
      <c r="C17" s="199"/>
      <c r="D17" s="199"/>
      <c r="F17" t="s">
        <v>94</v>
      </c>
      <c r="G17">
        <v>2</v>
      </c>
      <c r="H17" t="s">
        <v>97</v>
      </c>
    </row>
    <row r="18" spans="1:11" x14ac:dyDescent="0.2">
      <c r="A18" s="200"/>
      <c r="B18" s="200"/>
      <c r="C18" s="200"/>
      <c r="D18" s="199"/>
      <c r="F18" t="s">
        <v>95</v>
      </c>
      <c r="G18">
        <v>8</v>
      </c>
      <c r="H18" t="s">
        <v>171</v>
      </c>
    </row>
    <row r="19" spans="1:11" x14ac:dyDescent="0.2">
      <c r="A19" s="200"/>
      <c r="B19" s="200"/>
      <c r="C19" s="200"/>
      <c r="D19" s="199"/>
      <c r="F19" t="s">
        <v>192</v>
      </c>
      <c r="G19">
        <v>2</v>
      </c>
    </row>
    <row r="20" spans="1:11" x14ac:dyDescent="0.2">
      <c r="A20" s="199"/>
      <c r="B20" s="200"/>
      <c r="C20" s="199"/>
      <c r="D20" s="199"/>
      <c r="F20" t="s">
        <v>99</v>
      </c>
      <c r="G20">
        <v>8</v>
      </c>
    </row>
    <row r="21" spans="1:11" x14ac:dyDescent="0.2">
      <c r="A21" s="199"/>
      <c r="B21" s="200"/>
      <c r="C21" s="199"/>
      <c r="D21" s="199"/>
    </row>
    <row r="22" spans="1:11" x14ac:dyDescent="0.2">
      <c r="A22" s="199"/>
      <c r="B22" s="200"/>
      <c r="C22" s="199"/>
      <c r="D22" s="199"/>
    </row>
    <row r="23" spans="1:11" x14ac:dyDescent="0.2">
      <c r="A23" s="200"/>
      <c r="B23" s="200"/>
      <c r="C23" s="200"/>
      <c r="D23" s="199"/>
      <c r="G23" s="258" t="s">
        <v>140</v>
      </c>
      <c r="H23" s="258" t="s">
        <v>141</v>
      </c>
      <c r="I23" s="258" t="s">
        <v>142</v>
      </c>
      <c r="J23" s="258" t="s">
        <v>143</v>
      </c>
      <c r="K23" s="258" t="s">
        <v>172</v>
      </c>
    </row>
    <row r="24" spans="1:11" x14ac:dyDescent="0.2">
      <c r="A24" s="199"/>
      <c r="B24" s="199"/>
      <c r="C24" s="199"/>
      <c r="D24" s="199"/>
      <c r="G24" s="184" t="s">
        <v>104</v>
      </c>
      <c r="H24" s="184" t="s">
        <v>105</v>
      </c>
      <c r="I24" s="184" t="s">
        <v>106</v>
      </c>
      <c r="J24" s="184" t="s">
        <v>107</v>
      </c>
      <c r="K24" s="184" t="s">
        <v>108</v>
      </c>
    </row>
    <row r="25" spans="1:11" x14ac:dyDescent="0.2">
      <c r="A25" s="200"/>
      <c r="B25" s="200"/>
      <c r="C25" s="199"/>
      <c r="D25" s="199"/>
      <c r="E25">
        <f>1.33*60000</f>
        <v>79800</v>
      </c>
      <c r="F25" t="s">
        <v>194</v>
      </c>
      <c r="G25">
        <v>0</v>
      </c>
      <c r="H25">
        <v>1</v>
      </c>
      <c r="I25">
        <v>1</v>
      </c>
      <c r="J25">
        <v>2</v>
      </c>
      <c r="K25">
        <v>2</v>
      </c>
    </row>
    <row r="26" spans="1:11" x14ac:dyDescent="0.2">
      <c r="A26" s="199"/>
      <c r="B26" s="199"/>
      <c r="C26" s="199"/>
      <c r="D26" s="199"/>
      <c r="E26">
        <v>10800</v>
      </c>
      <c r="F26" t="s">
        <v>133</v>
      </c>
      <c r="G26">
        <v>6</v>
      </c>
      <c r="H26">
        <v>5</v>
      </c>
      <c r="I26">
        <v>5</v>
      </c>
      <c r="J26">
        <v>5</v>
      </c>
      <c r="K26">
        <v>4</v>
      </c>
    </row>
    <row r="27" spans="1:11" x14ac:dyDescent="0.2">
      <c r="A27" s="199"/>
      <c r="B27" s="200"/>
      <c r="C27" s="199"/>
      <c r="D27" s="199"/>
      <c r="E27">
        <v>45000</v>
      </c>
      <c r="F27" t="s">
        <v>109</v>
      </c>
      <c r="G27">
        <v>1</v>
      </c>
      <c r="H27">
        <v>1</v>
      </c>
      <c r="I27">
        <v>1</v>
      </c>
      <c r="J27">
        <v>1</v>
      </c>
      <c r="K27">
        <v>1</v>
      </c>
    </row>
    <row r="28" spans="1:11" x14ac:dyDescent="0.2">
      <c r="A28" s="199"/>
      <c r="B28" s="199"/>
      <c r="C28" s="199"/>
      <c r="D28" s="199"/>
      <c r="E28">
        <v>1920</v>
      </c>
      <c r="F28" s="186" t="s">
        <v>110</v>
      </c>
      <c r="G28">
        <v>10</v>
      </c>
      <c r="H28">
        <v>11</v>
      </c>
      <c r="I28">
        <v>13</v>
      </c>
      <c r="J28">
        <v>15</v>
      </c>
      <c r="K28">
        <v>17</v>
      </c>
    </row>
    <row r="29" spans="1:11" x14ac:dyDescent="0.2">
      <c r="A29" s="199"/>
      <c r="B29" s="200"/>
      <c r="C29" s="199"/>
      <c r="D29" s="199"/>
      <c r="E29">
        <v>1920</v>
      </c>
      <c r="F29" t="s">
        <v>111</v>
      </c>
      <c r="G29">
        <v>5</v>
      </c>
      <c r="H29">
        <v>6</v>
      </c>
      <c r="I29">
        <v>7</v>
      </c>
      <c r="J29">
        <v>8</v>
      </c>
      <c r="K29">
        <v>9</v>
      </c>
    </row>
    <row r="30" spans="1:11" x14ac:dyDescent="0.2">
      <c r="A30" s="199"/>
      <c r="B30" s="199"/>
      <c r="C30" s="199"/>
      <c r="D30" s="199"/>
      <c r="E30">
        <v>60000</v>
      </c>
      <c r="F30" t="s">
        <v>116</v>
      </c>
      <c r="G30">
        <v>0</v>
      </c>
      <c r="H30">
        <v>1</v>
      </c>
      <c r="I30">
        <v>1</v>
      </c>
      <c r="J30">
        <v>1</v>
      </c>
      <c r="K30">
        <v>1</v>
      </c>
    </row>
    <row r="31" spans="1:11" x14ac:dyDescent="0.2">
      <c r="E31">
        <v>36000</v>
      </c>
      <c r="F31" t="s">
        <v>114</v>
      </c>
      <c r="G31">
        <v>1</v>
      </c>
      <c r="H31">
        <v>1</v>
      </c>
      <c r="I31">
        <v>1</v>
      </c>
      <c r="J31">
        <v>1</v>
      </c>
      <c r="K31">
        <v>1</v>
      </c>
    </row>
    <row r="32" spans="1:11" x14ac:dyDescent="0.2">
      <c r="E32">
        <v>65000</v>
      </c>
      <c r="F32" t="s">
        <v>115</v>
      </c>
      <c r="G32">
        <v>1</v>
      </c>
      <c r="H32">
        <v>1</v>
      </c>
      <c r="I32">
        <v>1</v>
      </c>
      <c r="J32">
        <v>1</v>
      </c>
      <c r="K32">
        <v>1</v>
      </c>
    </row>
    <row r="35" spans="4:11" x14ac:dyDescent="0.2">
      <c r="F35" t="s">
        <v>101</v>
      </c>
    </row>
    <row r="36" spans="4:11" x14ac:dyDescent="0.2">
      <c r="E36" s="182">
        <v>0.33760000000000001</v>
      </c>
      <c r="F36" t="s">
        <v>102</v>
      </c>
      <c r="G36" s="183">
        <f>G25*$E$25*(100%+$E$36)</f>
        <v>0</v>
      </c>
      <c r="H36" s="183">
        <f>H25*$E$25*(100%+$E$36)</f>
        <v>106740.48000000001</v>
      </c>
      <c r="I36" s="183">
        <f>I25*$E$25*(100%+$E$36)</f>
        <v>106740.48000000001</v>
      </c>
      <c r="J36" s="183">
        <f>J25*$E$25*(100%+$E$36)</f>
        <v>213480.96000000002</v>
      </c>
      <c r="K36" s="183">
        <f>K25*$E$25*(100%+$E$36)</f>
        <v>213480.96000000002</v>
      </c>
    </row>
    <row r="37" spans="4:11" x14ac:dyDescent="0.2">
      <c r="F37" t="s">
        <v>170</v>
      </c>
      <c r="G37" s="183"/>
      <c r="H37" s="183"/>
      <c r="I37" s="183"/>
      <c r="J37" s="183"/>
      <c r="K37" s="183"/>
    </row>
    <row r="38" spans="4:11" x14ac:dyDescent="0.2">
      <c r="F38" s="209" t="s">
        <v>103</v>
      </c>
      <c r="G38" s="210">
        <f>ROUND(SUM(G36:G36),0)</f>
        <v>0</v>
      </c>
      <c r="H38" s="210">
        <f>ROUND(SUM(H36:H36),0)</f>
        <v>106740</v>
      </c>
      <c r="I38" s="210">
        <f>ROUND(SUM(I36:I36),0)</f>
        <v>106740</v>
      </c>
      <c r="J38" s="210">
        <f>ROUND(SUM(J36:J36),0)</f>
        <v>213481</v>
      </c>
      <c r="K38" s="210">
        <f>ROUND(SUM(K36:K36),0)</f>
        <v>213481</v>
      </c>
    </row>
    <row r="39" spans="4:11" x14ac:dyDescent="0.2">
      <c r="G39" s="185"/>
      <c r="H39" s="185"/>
      <c r="I39" s="185"/>
      <c r="J39" s="185"/>
      <c r="K39" s="185"/>
    </row>
    <row r="40" spans="4:11" x14ac:dyDescent="0.2">
      <c r="E40" s="182">
        <v>0.33760000000000001</v>
      </c>
      <c r="F40" t="s">
        <v>125</v>
      </c>
      <c r="G40" s="183">
        <f>G27*$E$27*(100%+$E$40)</f>
        <v>60192.000000000007</v>
      </c>
      <c r="H40" s="183">
        <f>H27*$E$27*(100%+$E$40)</f>
        <v>60192.000000000007</v>
      </c>
      <c r="I40" s="183">
        <f>I27*$E$27*(100%+$E$40)</f>
        <v>60192.000000000007</v>
      </c>
      <c r="J40" s="183">
        <f>J27*$E$27*(100%+$E$40)</f>
        <v>60192.000000000007</v>
      </c>
      <c r="K40" s="183">
        <f>K27*$E$27*(100%+$E$40)</f>
        <v>60192.000000000007</v>
      </c>
    </row>
    <row r="41" spans="4:11" x14ac:dyDescent="0.2">
      <c r="E41" s="182"/>
      <c r="F41" t="s">
        <v>116</v>
      </c>
      <c r="G41" s="183">
        <f>G30*$E$30*(100%+$E$40)</f>
        <v>0</v>
      </c>
      <c r="H41" s="183">
        <f>H30*$E$30*(100%+$E$40)</f>
        <v>80256.000000000015</v>
      </c>
      <c r="I41" s="183">
        <f>I30*$E$30*(100%+$E$40)</f>
        <v>80256.000000000015</v>
      </c>
      <c r="J41" s="183">
        <f>J30*$E$30*(100%+$E$40)</f>
        <v>80256.000000000015</v>
      </c>
      <c r="K41" s="183">
        <f>K30*$E$30*(100%+$E$40)</f>
        <v>80256.000000000015</v>
      </c>
    </row>
    <row r="42" spans="4:11" x14ac:dyDescent="0.2">
      <c r="E42" s="182"/>
      <c r="F42" t="s">
        <v>115</v>
      </c>
      <c r="G42" s="183">
        <f>G32*$E$32*(100%+$E$40)</f>
        <v>86944.000000000015</v>
      </c>
      <c r="H42" s="183">
        <f>H32*$E$32*(100%+$E$40)</f>
        <v>86944.000000000015</v>
      </c>
      <c r="I42" s="183">
        <f>I32*$E$32*(100%+$E$40)</f>
        <v>86944.000000000015</v>
      </c>
      <c r="J42" s="183">
        <f>J32*$E$32*(100%+$E$40)</f>
        <v>86944.000000000015</v>
      </c>
      <c r="K42" s="183">
        <f>K32*$E$32*(100%+$E$40)</f>
        <v>86944.000000000015</v>
      </c>
    </row>
    <row r="43" spans="4:11" x14ac:dyDescent="0.2">
      <c r="E43" s="182"/>
      <c r="F43" s="209" t="s">
        <v>126</v>
      </c>
      <c r="G43" s="211">
        <f t="shared" ref="G43:J43" si="0">ROUND(SUM(G40:G42),0)</f>
        <v>147136</v>
      </c>
      <c r="H43" s="211">
        <f t="shared" si="0"/>
        <v>227392</v>
      </c>
      <c r="I43" s="211">
        <f t="shared" si="0"/>
        <v>227392</v>
      </c>
      <c r="J43" s="211">
        <f t="shared" si="0"/>
        <v>227392</v>
      </c>
      <c r="K43" s="211">
        <f>ROUND(SUM(K40:K42),0)</f>
        <v>227392</v>
      </c>
    </row>
    <row r="45" spans="4:11" x14ac:dyDescent="0.2">
      <c r="D45" s="208"/>
      <c r="E45" s="182">
        <v>0.47220000000000001</v>
      </c>
      <c r="F45" s="209" t="s">
        <v>114</v>
      </c>
      <c r="G45" s="211">
        <f>ROUND(G31*$E$31*(100%+$E$45),0)</f>
        <v>52999</v>
      </c>
      <c r="H45" s="211">
        <f>ROUND(H31*$E$31*(100%+$E$45),0)</f>
        <v>52999</v>
      </c>
      <c r="I45" s="211">
        <f>ROUND(I31*$E$31*(100%+$E$45),0)</f>
        <v>52999</v>
      </c>
      <c r="J45" s="211">
        <f>ROUND(J31*$E$31*(100%+$E$45),0)</f>
        <v>52999</v>
      </c>
      <c r="K45" s="211">
        <f>ROUND(K31*$E$31*(100%+$E$45),0)</f>
        <v>52999</v>
      </c>
    </row>
    <row r="46" spans="4:11" x14ac:dyDescent="0.2">
      <c r="G46" s="185"/>
      <c r="H46" s="185"/>
      <c r="I46" s="185"/>
      <c r="J46" s="185"/>
      <c r="K46" s="185"/>
    </row>
    <row r="48" spans="4:11" x14ac:dyDescent="0.2">
      <c r="E48" s="182">
        <v>3.7199999999999997E-2</v>
      </c>
      <c r="F48" t="s">
        <v>100</v>
      </c>
      <c r="G48" s="183">
        <f>G26*$E$26*(100%+$E$48)</f>
        <v>67210.559999999998</v>
      </c>
      <c r="H48" s="183">
        <f>H26*$E$26*(100%+$E$48)</f>
        <v>56008.799999999996</v>
      </c>
      <c r="I48" s="183">
        <f>I26*$E$26*(100%+$E$48)</f>
        <v>56008.799999999996</v>
      </c>
      <c r="J48" s="183">
        <f>J26*$E$26*(100%+$E$48)</f>
        <v>56008.799999999996</v>
      </c>
      <c r="K48" s="183">
        <f>K26*$E$26*(100%+$E$48)</f>
        <v>44807.039999999994</v>
      </c>
    </row>
    <row r="49" spans="2:11" x14ac:dyDescent="0.2">
      <c r="E49" s="182">
        <v>2.9999999999999997E-4</v>
      </c>
      <c r="F49" t="s">
        <v>112</v>
      </c>
      <c r="G49" s="183">
        <f>G28*$E$28*(100%+$E$49)</f>
        <v>19205.759999999998</v>
      </c>
      <c r="H49" s="183">
        <f>H28*$E$28*(100%+$E$49)</f>
        <v>21126.335999999999</v>
      </c>
      <c r="I49" s="183">
        <f>I28*$E$28*(100%+$E$49)</f>
        <v>24967.487999999998</v>
      </c>
      <c r="J49" s="183">
        <f>J28*$E$28*(100%+$E$49)</f>
        <v>28808.639999999999</v>
      </c>
      <c r="K49" s="183">
        <f>K28*$E$28*(100%+$E$49)</f>
        <v>32649.791999999998</v>
      </c>
    </row>
    <row r="50" spans="2:11" x14ac:dyDescent="0.2">
      <c r="E50" s="182">
        <v>2.9999999999999997E-4</v>
      </c>
      <c r="F50" t="s">
        <v>113</v>
      </c>
      <c r="G50" s="183">
        <f>G29*$E$29*(100%+$E$50)</f>
        <v>9602.8799999999992</v>
      </c>
      <c r="H50" s="183">
        <f>H29*$E$29*(100%+$E$50)</f>
        <v>11523.456</v>
      </c>
      <c r="I50" s="183">
        <f>I29*$E$29*(100%+$E$50)</f>
        <v>13444.031999999999</v>
      </c>
      <c r="J50" s="183">
        <f>J29*$E$29*(100%+$E$50)</f>
        <v>15364.608</v>
      </c>
      <c r="K50" s="183">
        <f>K29*$E$29*(100%+$E$50)</f>
        <v>17285.184000000001</v>
      </c>
    </row>
    <row r="51" spans="2:11" x14ac:dyDescent="0.2">
      <c r="B51" s="207"/>
      <c r="F51" s="209" t="s">
        <v>118</v>
      </c>
      <c r="G51" s="210">
        <f t="shared" ref="G51:J51" si="1">ROUND(SUM(G48:G50),0)</f>
        <v>96019</v>
      </c>
      <c r="H51" s="210">
        <f t="shared" si="1"/>
        <v>88659</v>
      </c>
      <c r="I51" s="210">
        <f t="shared" si="1"/>
        <v>94420</v>
      </c>
      <c r="J51" s="210">
        <f t="shared" si="1"/>
        <v>100182</v>
      </c>
      <c r="K51" s="210">
        <f>ROUND(SUM(K48:K50),0)</f>
        <v>94742</v>
      </c>
    </row>
    <row r="53" spans="2:11" x14ac:dyDescent="0.2">
      <c r="F53" t="s">
        <v>34</v>
      </c>
      <c r="G53" s="183">
        <v>5000</v>
      </c>
      <c r="H53" s="183">
        <v>6000</v>
      </c>
      <c r="I53" s="183">
        <v>8000</v>
      </c>
      <c r="J53" s="183">
        <v>9000</v>
      </c>
      <c r="K53" s="183">
        <v>10000</v>
      </c>
    </row>
    <row r="55" spans="2:11" x14ac:dyDescent="0.2">
      <c r="F55" s="209" t="s">
        <v>117</v>
      </c>
      <c r="G55" s="210">
        <f>G38+G43+G45+G51+G53</f>
        <v>301154</v>
      </c>
      <c r="H55" s="210">
        <f>H38+H43+H45+H51+H53</f>
        <v>481790</v>
      </c>
      <c r="I55" s="210">
        <f>I38+I43+I45+I51+I53</f>
        <v>489551</v>
      </c>
      <c r="J55" s="210">
        <f>J38+J43+J45+J51+J53</f>
        <v>603054</v>
      </c>
      <c r="K55" s="210">
        <f>K38+K43+K45+K51+K53</f>
        <v>598614</v>
      </c>
    </row>
    <row r="56" spans="2:11" x14ac:dyDescent="0.2">
      <c r="F56" s="209" t="s">
        <v>1</v>
      </c>
      <c r="G56" s="209">
        <f>'Table 1-A UG Enrollment'!C11</f>
        <v>120</v>
      </c>
      <c r="H56" s="209"/>
      <c r="I56" s="209"/>
      <c r="J56" s="209"/>
      <c r="K56" s="209">
        <f>'Table 1-A UG Enrollment'!K11</f>
        <v>200</v>
      </c>
    </row>
    <row r="57" spans="2:11" x14ac:dyDescent="0.2">
      <c r="F57" s="209" t="s">
        <v>119</v>
      </c>
      <c r="G57" s="212">
        <f>G55/G56</f>
        <v>2509.6166666666668</v>
      </c>
      <c r="H57" s="209"/>
      <c r="I57" s="209"/>
      <c r="J57" s="209"/>
      <c r="K57" s="212">
        <f>K55/K56</f>
        <v>2993.07</v>
      </c>
    </row>
  </sheetData>
  <pageMargins left="0.7" right="0.7" top="0.75" bottom="0.75" header="0.3" footer="0.3"/>
  <pageSetup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3ee27b9-ecbe-4e34-a463-4e12f4a5b539">M3TQQMXXTWXF-24-7</_dlc_DocId>
    <_dlc_DocIdUrl xmlns="23ee27b9-ecbe-4e34-a463-4e12f4a5b539">
      <Url>https://intranet.fiu.edu/daa/apa/prgreview/_layouts/DocIdRedir.aspx?ID=M3TQQMXXTWXF-24-7</Url>
      <Description>M3TQQMXXTWXF-24-7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262720FBFE2A4EBE1798D468AE8876" ma:contentTypeVersion="0" ma:contentTypeDescription="Create a new document." ma:contentTypeScope="" ma:versionID="a0ee34df76299805aeae988256593f83">
  <xsd:schema xmlns:xsd="http://www.w3.org/2001/XMLSchema" xmlns:xs="http://www.w3.org/2001/XMLSchema" xmlns:p="http://schemas.microsoft.com/office/2006/metadata/properties" xmlns:ns2="23ee27b9-ecbe-4e34-a463-4e12f4a5b539" targetNamespace="http://schemas.microsoft.com/office/2006/metadata/properties" ma:root="true" ma:fieldsID="92960f724fb8d293307c7a4311bc9808" ns2:_="">
    <xsd:import namespace="23ee27b9-ecbe-4e34-a463-4e12f4a5b53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e27b9-ecbe-4e34-a463-4e12f4a5b53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6B29CC-CE19-49E9-8612-8A9DF315055A}">
  <ds:schemaRefs>
    <ds:schemaRef ds:uri="http://schemas.microsoft.com/office/2006/documentManagement/types"/>
    <ds:schemaRef ds:uri="http://schemas.microsoft.com/office/infopath/2007/PartnerControls"/>
    <ds:schemaRef ds:uri="23ee27b9-ecbe-4e34-a463-4e12f4a5b53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B16EC6-F2DC-40FF-8ABF-E5DF068B98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ee27b9-ecbe-4e34-a463-4e12f4a5b5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92799A-E4BA-40D3-AB94-2D5AAA18E6A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4A94C31-4C6B-4466-8B23-660C0B42C0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Table 1-A UG Enrollment</vt:lpstr>
      <vt:lpstr>Table 2 Budget</vt:lpstr>
      <vt:lpstr>Table 3 Reallocation</vt:lpstr>
      <vt:lpstr>Table 4 Faculty</vt:lpstr>
      <vt:lpstr>Incremental Expenses With Crses</vt:lpstr>
      <vt:lpstr>'Incremental Expenses With Crses'!Print_Area</vt:lpstr>
    </vt:vector>
  </TitlesOfParts>
  <Company>Florida Gulf Coast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cduff</dc:creator>
  <cp:lastModifiedBy>Nagarajan Prabakar</cp:lastModifiedBy>
  <cp:lastPrinted>2019-12-02T19:55:06Z</cp:lastPrinted>
  <dcterms:created xsi:type="dcterms:W3CDTF">2006-07-06T14:04:46Z</dcterms:created>
  <dcterms:modified xsi:type="dcterms:W3CDTF">2019-12-02T20:20:39Z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0x0101007A262720FBFE2A4EBE1798D468AE8876</vt:lpwstr>
  </property>
  <property fmtid="{D5CDD505-2E9C-101B-9397-08002B2CF9AE}" pid="3" name="_dlc_DocIdItemGuid">
    <vt:lpwstr>b7e60f60-c43e-4dcd-ad41-0805612e905e</vt:lpwstr>
  </property>
</Properties>
</file>